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IDEICOMISOS\ssmartinez\INVITACIONES FOMAG\2020\Invitacion Publica 002- Seguridad en el Trabajo\Habilitacion\"/>
    </mc:Choice>
  </mc:AlternateContent>
  <bookViews>
    <workbookView xWindow="0" yWindow="0" windowWidth="20460" windowHeight="6825" firstSheet="1" activeTab="1"/>
  </bookViews>
  <sheets>
    <sheet name="APREHSI LTDA" sheetId="1" r:id="rId1"/>
    <sheet name="SUMIMEDICAL S.A.S" sheetId="2" r:id="rId2"/>
    <sheet name="POSITIVA CENTRO" sheetId="3" r:id="rId3"/>
    <sheet name="POSITIVA SUROCCIDENTE" sheetId="4" r:id="rId4"/>
    <sheet name="POSITIVA OCCIDENTE" sheetId="5" r:id="rId5"/>
    <sheet name=" BELISARIOS SAS OCCIDENTE" sheetId="6" r:id="rId6"/>
    <sheet name=" BELISARIOS SAS NORTE" sheetId="7" r:id="rId7"/>
    <sheet name=" BELISARIOS SAS ORIENTE" sheetId="8" r:id="rId8"/>
    <sheet name=" BELISARIOS SAS SUROCCIDENTE" sheetId="9" r:id="rId9"/>
    <sheet name=" BELISARIOS SAS CENTRO" sheetId="10" r:id="rId10"/>
    <sheet name="UT RIESGOS LABORALES CENTRO" sheetId="11" r:id="rId11"/>
    <sheet name="UT RIESGOS LABORALES NORTE " sheetId="13" r:id="rId12"/>
    <sheet name="UT RIESGOS LABORALES OCCIDENTE" sheetId="14" r:id="rId13"/>
    <sheet name="UT RIESGOS LABORALES ORIENTE" sheetId="15" r:id="rId14"/>
    <sheet name="UT RIESGOS LABORALES SUROCCIDEN" sheetId="16" r:id="rId15"/>
    <sheet name=" HERSQ SAS CENTRO" sheetId="17"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xlnm.Print_Area" localSheetId="9">' BELISARIOS SAS CENTRO'!$A$1:$E$72</definedName>
    <definedName name="_xlnm.Print_Area" localSheetId="6">' BELISARIOS SAS NORTE'!$A$1:$E$72</definedName>
    <definedName name="_xlnm.Print_Area" localSheetId="5">' BELISARIOS SAS OCCIDENTE'!$A$1:$E$72</definedName>
    <definedName name="_xlnm.Print_Area" localSheetId="7">' BELISARIOS SAS ORIENTE'!$A$1:$E$72</definedName>
    <definedName name="_xlnm.Print_Area" localSheetId="8">' BELISARIOS SAS SUROCCIDENTE'!$A$1:$E$72</definedName>
    <definedName name="_xlnm.Print_Area" localSheetId="15">' HERSQ SAS CENTRO'!$A$1:$E$72</definedName>
    <definedName name="_xlnm.Print_Area" localSheetId="0">'APREHSI LTDA'!$A$1:$D$72</definedName>
    <definedName name="_xlnm.Print_Area" localSheetId="2">'POSITIVA CENTRO'!$A$1:$E$72</definedName>
    <definedName name="_xlnm.Print_Area" localSheetId="4">'POSITIVA OCCIDENTE'!$A$1:$E$72</definedName>
    <definedName name="_xlnm.Print_Area" localSheetId="3">'POSITIVA SUROCCIDENTE'!$A$1:$E$72</definedName>
    <definedName name="_xlnm.Print_Area" localSheetId="1">'SUMIMEDICAL S.A.S'!$A$1:$E$72</definedName>
    <definedName name="_xlnm.Print_Area" localSheetId="10">'UT RIESGOS LABORALES CENTRO'!$A$1:$D$72</definedName>
    <definedName name="_xlnm.Print_Area" localSheetId="11">'UT RIESGOS LABORALES NORTE '!$A$1:$D$72</definedName>
    <definedName name="_xlnm.Print_Area" localSheetId="12">'UT RIESGOS LABORALES OCCIDENTE'!$A$1:$D$72</definedName>
    <definedName name="_xlnm.Print_Area" localSheetId="13">'UT RIESGOS LABORALES ORIENTE'!$A$1:$D$72</definedName>
    <definedName name="_xlnm.Print_Area" localSheetId="14">'UT RIESGOS LABORALES SUROCCIDEN'!$A$1:$D$72</definedName>
    <definedName name="_xlnm.Print_Titles" localSheetId="9">' BELISARIOS SAS CENTRO'!$A:$C</definedName>
    <definedName name="_xlnm.Print_Titles" localSheetId="6">' BELISARIOS SAS NORTE'!$A:$C</definedName>
    <definedName name="_xlnm.Print_Titles" localSheetId="5">' BELISARIOS SAS OCCIDENTE'!$A:$C</definedName>
    <definedName name="_xlnm.Print_Titles" localSheetId="7">' BELISARIOS SAS ORIENTE'!$A:$C</definedName>
    <definedName name="_xlnm.Print_Titles" localSheetId="8">' BELISARIOS SAS SUROCCIDENTE'!$A:$C</definedName>
    <definedName name="_xlnm.Print_Titles" localSheetId="15">' HERSQ SAS CENTRO'!$A:$C</definedName>
    <definedName name="_xlnm.Print_Titles" localSheetId="0">'APREHSI LTDA'!$A:$C</definedName>
    <definedName name="_xlnm.Print_Titles" localSheetId="2">'POSITIVA CENTRO'!$A:$C</definedName>
    <definedName name="_xlnm.Print_Titles" localSheetId="4">'POSITIVA OCCIDENTE'!$A:$C</definedName>
    <definedName name="_xlnm.Print_Titles" localSheetId="3">'POSITIVA SUROCCIDENTE'!$A:$C</definedName>
    <definedName name="_xlnm.Print_Titles" localSheetId="1">'SUMIMEDICAL S.A.S'!$A:$C</definedName>
    <definedName name="_xlnm.Print_Titles" localSheetId="10">'UT RIESGOS LABORALES CENTRO'!$A:$C</definedName>
    <definedName name="_xlnm.Print_Titles" localSheetId="11">'UT RIESGOS LABORALES NORTE '!$A:$C</definedName>
    <definedName name="_xlnm.Print_Titles" localSheetId="12">'UT RIESGOS LABORALES OCCIDENTE'!$A:$C</definedName>
    <definedName name="_xlnm.Print_Titles" localSheetId="13">'UT RIESGOS LABORALES ORIENTE'!$A:$C</definedName>
    <definedName name="_xlnm.Print_Titles" localSheetId="14">'UT RIESGOS LABORALES SUROCCIDEN'!$A:$C</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5" i="17" l="1"/>
  <c r="D54" i="17"/>
  <c r="D53" i="17" s="1"/>
  <c r="D56" i="17" s="1"/>
  <c r="D50" i="17"/>
  <c r="D49" i="17"/>
  <c r="D48" i="17" s="1"/>
  <c r="D51" i="17" s="1"/>
  <c r="D43" i="17"/>
  <c r="D42" i="17"/>
  <c r="D41" i="17" s="1"/>
  <c r="D44" i="17" s="1"/>
  <c r="D38" i="17"/>
  <c r="D37" i="17"/>
  <c r="D36" i="17" s="1"/>
  <c r="D39" i="17" s="1"/>
  <c r="D33" i="17"/>
  <c r="D32" i="17"/>
  <c r="D31" i="17" s="1"/>
  <c r="D34" i="17" s="1"/>
  <c r="D10" i="17"/>
  <c r="D60" i="17" l="1"/>
  <c r="F55" i="16" l="1"/>
  <c r="E55" i="16"/>
  <c r="D55" i="16"/>
  <c r="F54" i="16"/>
  <c r="F53" i="16" s="1"/>
  <c r="F56" i="16" s="1"/>
  <c r="E54" i="16"/>
  <c r="E53" i="16" s="1"/>
  <c r="E56" i="16" s="1"/>
  <c r="D54" i="16"/>
  <c r="D53" i="16"/>
  <c r="D56" i="16" s="1"/>
  <c r="F50" i="16"/>
  <c r="E50" i="16"/>
  <c r="D50" i="16"/>
  <c r="F49" i="16"/>
  <c r="F48" i="16" s="1"/>
  <c r="F51" i="16" s="1"/>
  <c r="E49" i="16"/>
  <c r="E48" i="16" s="1"/>
  <c r="E51" i="16" s="1"/>
  <c r="D49" i="16"/>
  <c r="D48" i="16"/>
  <c r="D51" i="16" s="1"/>
  <c r="F43" i="16"/>
  <c r="E43" i="16"/>
  <c r="D43" i="16"/>
  <c r="F42" i="16"/>
  <c r="F41" i="16" s="1"/>
  <c r="F44" i="16" s="1"/>
  <c r="E42" i="16"/>
  <c r="E41" i="16" s="1"/>
  <c r="E44" i="16" s="1"/>
  <c r="D42" i="16"/>
  <c r="D41" i="16"/>
  <c r="D44" i="16" s="1"/>
  <c r="F38" i="16"/>
  <c r="E38" i="16"/>
  <c r="D38" i="16"/>
  <c r="F37" i="16"/>
  <c r="F36" i="16" s="1"/>
  <c r="F39" i="16" s="1"/>
  <c r="E37" i="16"/>
  <c r="E36" i="16" s="1"/>
  <c r="E39" i="16" s="1"/>
  <c r="D37" i="16"/>
  <c r="D36" i="16"/>
  <c r="D39" i="16" s="1"/>
  <c r="F33" i="16"/>
  <c r="E33" i="16"/>
  <c r="D33" i="16"/>
  <c r="F32" i="16"/>
  <c r="F31" i="16" s="1"/>
  <c r="F34" i="16" s="1"/>
  <c r="E32" i="16"/>
  <c r="E31" i="16" s="1"/>
  <c r="E34" i="16" s="1"/>
  <c r="D32" i="16"/>
  <c r="D31" i="16"/>
  <c r="D34" i="16" s="1"/>
  <c r="F10" i="16"/>
  <c r="E10" i="16"/>
  <c r="D10" i="16"/>
  <c r="D60" i="16" l="1"/>
  <c r="F55" i="15" l="1"/>
  <c r="E55" i="15"/>
  <c r="D55" i="15"/>
  <c r="F54" i="15"/>
  <c r="F53" i="15" s="1"/>
  <c r="F56" i="15" s="1"/>
  <c r="E54" i="15"/>
  <c r="E53" i="15" s="1"/>
  <c r="E56" i="15" s="1"/>
  <c r="D54" i="15"/>
  <c r="D53" i="15"/>
  <c r="D56" i="15" s="1"/>
  <c r="F50" i="15"/>
  <c r="E50" i="15"/>
  <c r="D50" i="15"/>
  <c r="F49" i="15"/>
  <c r="F48" i="15" s="1"/>
  <c r="F51" i="15" s="1"/>
  <c r="E49" i="15"/>
  <c r="E48" i="15" s="1"/>
  <c r="E51" i="15" s="1"/>
  <c r="D49" i="15"/>
  <c r="D48" i="15"/>
  <c r="D51" i="15" s="1"/>
  <c r="F43" i="15"/>
  <c r="E43" i="15"/>
  <c r="D43" i="15"/>
  <c r="F42" i="15"/>
  <c r="F41" i="15" s="1"/>
  <c r="F44" i="15" s="1"/>
  <c r="E42" i="15"/>
  <c r="E41" i="15" s="1"/>
  <c r="E44" i="15" s="1"/>
  <c r="D42" i="15"/>
  <c r="D41" i="15"/>
  <c r="D44" i="15" s="1"/>
  <c r="F38" i="15"/>
  <c r="E38" i="15"/>
  <c r="D38" i="15"/>
  <c r="F37" i="15"/>
  <c r="F36" i="15" s="1"/>
  <c r="F39" i="15" s="1"/>
  <c r="E37" i="15"/>
  <c r="E36" i="15" s="1"/>
  <c r="E39" i="15" s="1"/>
  <c r="D37" i="15"/>
  <c r="D36" i="15"/>
  <c r="D39" i="15" s="1"/>
  <c r="F33" i="15"/>
  <c r="E33" i="15"/>
  <c r="D33" i="15"/>
  <c r="F32" i="15"/>
  <c r="F31" i="15" s="1"/>
  <c r="F34" i="15" s="1"/>
  <c r="E32" i="15"/>
  <c r="E31" i="15" s="1"/>
  <c r="E34" i="15" s="1"/>
  <c r="D32" i="15"/>
  <c r="D31" i="15"/>
  <c r="D34" i="15" s="1"/>
  <c r="F10" i="15"/>
  <c r="E10" i="15"/>
  <c r="D10" i="15"/>
  <c r="D60" i="15" l="1"/>
  <c r="F55" i="14" l="1"/>
  <c r="E55" i="14"/>
  <c r="D55" i="14"/>
  <c r="D53" i="14" s="1"/>
  <c r="D56" i="14" s="1"/>
  <c r="F54" i="14"/>
  <c r="F53" i="14" s="1"/>
  <c r="F56" i="14" s="1"/>
  <c r="E54" i="14"/>
  <c r="D54" i="14"/>
  <c r="E53" i="14"/>
  <c r="E56" i="14" s="1"/>
  <c r="F50" i="14"/>
  <c r="E50" i="14"/>
  <c r="D50" i="14"/>
  <c r="D48" i="14" s="1"/>
  <c r="D51" i="14" s="1"/>
  <c r="F49" i="14"/>
  <c r="F48" i="14" s="1"/>
  <c r="F51" i="14" s="1"/>
  <c r="E49" i="14"/>
  <c r="D49" i="14"/>
  <c r="E48" i="14"/>
  <c r="E51" i="14" s="1"/>
  <c r="F43" i="14"/>
  <c r="E43" i="14"/>
  <c r="D43" i="14"/>
  <c r="D41" i="14" s="1"/>
  <c r="D44" i="14" s="1"/>
  <c r="F42" i="14"/>
  <c r="F41" i="14" s="1"/>
  <c r="F44" i="14" s="1"/>
  <c r="D60" i="14" s="1"/>
  <c r="E42" i="14"/>
  <c r="D42" i="14"/>
  <c r="E41" i="14"/>
  <c r="E44" i="14" s="1"/>
  <c r="F38" i="14"/>
  <c r="E38" i="14"/>
  <c r="D38" i="14"/>
  <c r="D36" i="14" s="1"/>
  <c r="D39" i="14" s="1"/>
  <c r="F37" i="14"/>
  <c r="F36" i="14" s="1"/>
  <c r="F39" i="14" s="1"/>
  <c r="E37" i="14"/>
  <c r="D37" i="14"/>
  <c r="E36" i="14"/>
  <c r="E39" i="14" s="1"/>
  <c r="F33" i="14"/>
  <c r="E33" i="14"/>
  <c r="D33" i="14"/>
  <c r="D31" i="14" s="1"/>
  <c r="D34" i="14" s="1"/>
  <c r="F32" i="14"/>
  <c r="F31" i="14" s="1"/>
  <c r="F34" i="14" s="1"/>
  <c r="E32" i="14"/>
  <c r="D32" i="14"/>
  <c r="E31" i="14"/>
  <c r="E34" i="14" s="1"/>
  <c r="F10" i="14"/>
  <c r="E10" i="14"/>
  <c r="D10" i="14"/>
  <c r="F55" i="13" l="1"/>
  <c r="E55" i="13"/>
  <c r="D55" i="13"/>
  <c r="D53" i="13" s="1"/>
  <c r="D56" i="13" s="1"/>
  <c r="F54" i="13"/>
  <c r="F53" i="13" s="1"/>
  <c r="F56" i="13" s="1"/>
  <c r="E54" i="13"/>
  <c r="D54" i="13"/>
  <c r="E53" i="13"/>
  <c r="E56" i="13" s="1"/>
  <c r="F50" i="13"/>
  <c r="E50" i="13"/>
  <c r="D50" i="13"/>
  <c r="D48" i="13" s="1"/>
  <c r="D51" i="13" s="1"/>
  <c r="F49" i="13"/>
  <c r="F48" i="13" s="1"/>
  <c r="F51" i="13" s="1"/>
  <c r="E49" i="13"/>
  <c r="D49" i="13"/>
  <c r="E48" i="13"/>
  <c r="E51" i="13" s="1"/>
  <c r="F43" i="13"/>
  <c r="E43" i="13"/>
  <c r="D43" i="13"/>
  <c r="D41" i="13" s="1"/>
  <c r="D44" i="13" s="1"/>
  <c r="F42" i="13"/>
  <c r="F41" i="13" s="1"/>
  <c r="F44" i="13" s="1"/>
  <c r="E42" i="13"/>
  <c r="D42" i="13"/>
  <c r="E41" i="13"/>
  <c r="E44" i="13" s="1"/>
  <c r="F38" i="13"/>
  <c r="E38" i="13"/>
  <c r="D38" i="13"/>
  <c r="D36" i="13" s="1"/>
  <c r="D39" i="13" s="1"/>
  <c r="F37" i="13"/>
  <c r="F36" i="13" s="1"/>
  <c r="F39" i="13" s="1"/>
  <c r="E37" i="13"/>
  <c r="D37" i="13"/>
  <c r="E36" i="13"/>
  <c r="E39" i="13" s="1"/>
  <c r="F33" i="13"/>
  <c r="E33" i="13"/>
  <c r="D33" i="13"/>
  <c r="F32" i="13"/>
  <c r="F31" i="13" s="1"/>
  <c r="F34" i="13" s="1"/>
  <c r="E32" i="13"/>
  <c r="D32" i="13"/>
  <c r="D31" i="13" s="1"/>
  <c r="D34" i="13" s="1"/>
  <c r="E31" i="13"/>
  <c r="E34" i="13" s="1"/>
  <c r="F10" i="13"/>
  <c r="E10" i="13"/>
  <c r="D10" i="13"/>
  <c r="D60" i="13" l="1"/>
  <c r="F55" i="11" l="1"/>
  <c r="E55" i="11"/>
  <c r="D55" i="11"/>
  <c r="F54" i="11"/>
  <c r="F53" i="11" s="1"/>
  <c r="F56" i="11" s="1"/>
  <c r="E54" i="11"/>
  <c r="E53" i="11" s="1"/>
  <c r="E56" i="11" s="1"/>
  <c r="D54" i="11"/>
  <c r="D53" i="11"/>
  <c r="D56" i="11" s="1"/>
  <c r="F50" i="11"/>
  <c r="E50" i="11"/>
  <c r="D50" i="11"/>
  <c r="F49" i="11"/>
  <c r="F48" i="11" s="1"/>
  <c r="F51" i="11" s="1"/>
  <c r="E49" i="11"/>
  <c r="E48" i="11" s="1"/>
  <c r="E51" i="11" s="1"/>
  <c r="D49" i="11"/>
  <c r="D48" i="11"/>
  <c r="D51" i="11" s="1"/>
  <c r="F43" i="11"/>
  <c r="E43" i="11"/>
  <c r="D43" i="11"/>
  <c r="F42" i="11"/>
  <c r="F41" i="11" s="1"/>
  <c r="F44" i="11" s="1"/>
  <c r="E42" i="11"/>
  <c r="E41" i="11" s="1"/>
  <c r="E44" i="11" s="1"/>
  <c r="D42" i="11"/>
  <c r="D41" i="11"/>
  <c r="D44" i="11" s="1"/>
  <c r="F38" i="11"/>
  <c r="E38" i="11"/>
  <c r="D38" i="11"/>
  <c r="F37" i="11"/>
  <c r="F36" i="11" s="1"/>
  <c r="F39" i="11" s="1"/>
  <c r="E37" i="11"/>
  <c r="E36" i="11" s="1"/>
  <c r="E39" i="11" s="1"/>
  <c r="D37" i="11"/>
  <c r="D36" i="11"/>
  <c r="D39" i="11" s="1"/>
  <c r="F33" i="11"/>
  <c r="E33" i="11"/>
  <c r="D33" i="11"/>
  <c r="F32" i="11"/>
  <c r="F31" i="11" s="1"/>
  <c r="F34" i="11" s="1"/>
  <c r="E32" i="11"/>
  <c r="E31" i="11" s="1"/>
  <c r="E34" i="11" s="1"/>
  <c r="D32" i="11"/>
  <c r="D31" i="11"/>
  <c r="D34" i="11" s="1"/>
  <c r="F10" i="11"/>
  <c r="E10" i="11"/>
  <c r="D10" i="11"/>
  <c r="D60" i="11" l="1"/>
  <c r="D55" i="10" l="1"/>
  <c r="D54" i="10"/>
  <c r="D53" i="10"/>
  <c r="D56" i="10" s="1"/>
  <c r="D50" i="10"/>
  <c r="D49" i="10"/>
  <c r="D48" i="10"/>
  <c r="D51" i="10" s="1"/>
  <c r="D43" i="10"/>
  <c r="D42" i="10"/>
  <c r="D41" i="10"/>
  <c r="D44" i="10" s="1"/>
  <c r="D60" i="10" s="1"/>
  <c r="D38" i="10"/>
  <c r="D37" i="10"/>
  <c r="D36" i="10"/>
  <c r="D39" i="10" s="1"/>
  <c r="D33" i="10"/>
  <c r="D32" i="10"/>
  <c r="D31" i="10"/>
  <c r="D34" i="10" s="1"/>
  <c r="D55" i="9" l="1"/>
  <c r="D54" i="9"/>
  <c r="D53" i="9" s="1"/>
  <c r="D56" i="9" s="1"/>
  <c r="D50" i="9"/>
  <c r="D49" i="9"/>
  <c r="D48" i="9" s="1"/>
  <c r="D51" i="9" s="1"/>
  <c r="D43" i="9"/>
  <c r="D42" i="9"/>
  <c r="D41" i="9" s="1"/>
  <c r="D44" i="9" s="1"/>
  <c r="D38" i="9"/>
  <c r="D37" i="9"/>
  <c r="D36" i="9" s="1"/>
  <c r="D39" i="9" s="1"/>
  <c r="D33" i="9"/>
  <c r="D32" i="9"/>
  <c r="D31" i="9" s="1"/>
  <c r="D34" i="9" s="1"/>
  <c r="D60" i="9" l="1"/>
  <c r="D55" i="8" l="1"/>
  <c r="D54" i="8"/>
  <c r="D53" i="8" s="1"/>
  <c r="D56" i="8" s="1"/>
  <c r="D50" i="8"/>
  <c r="D49" i="8"/>
  <c r="D48" i="8" s="1"/>
  <c r="D51" i="8" s="1"/>
  <c r="D43" i="8"/>
  <c r="D42" i="8"/>
  <c r="D41" i="8" s="1"/>
  <c r="D44" i="8" s="1"/>
  <c r="D38" i="8"/>
  <c r="D37" i="8"/>
  <c r="D36" i="8" s="1"/>
  <c r="D39" i="8" s="1"/>
  <c r="D33" i="8"/>
  <c r="D32" i="8"/>
  <c r="D31" i="8" s="1"/>
  <c r="D34" i="8" s="1"/>
  <c r="D60" i="8" l="1"/>
  <c r="D55" i="7" l="1"/>
  <c r="D54" i="7"/>
  <c r="D53" i="7" s="1"/>
  <c r="D56" i="7" s="1"/>
  <c r="D50" i="7"/>
  <c r="D49" i="7"/>
  <c r="D48" i="7" s="1"/>
  <c r="D51" i="7" s="1"/>
  <c r="D43" i="7"/>
  <c r="D42" i="7"/>
  <c r="D41" i="7" s="1"/>
  <c r="D44" i="7" s="1"/>
  <c r="D38" i="7"/>
  <c r="D37" i="7"/>
  <c r="D36" i="7" s="1"/>
  <c r="D39" i="7" s="1"/>
  <c r="D33" i="7"/>
  <c r="D32" i="7"/>
  <c r="D31" i="7" s="1"/>
  <c r="D34" i="7" s="1"/>
  <c r="D55" i="6"/>
  <c r="D54" i="6"/>
  <c r="D53" i="6" s="1"/>
  <c r="D56" i="6" s="1"/>
  <c r="D50" i="6"/>
  <c r="D49" i="6"/>
  <c r="D48" i="6" s="1"/>
  <c r="D51" i="6" s="1"/>
  <c r="D43" i="6"/>
  <c r="D42" i="6"/>
  <c r="D41" i="6" s="1"/>
  <c r="D44" i="6" s="1"/>
  <c r="D38" i="6"/>
  <c r="D37" i="6"/>
  <c r="D36" i="6" s="1"/>
  <c r="D39" i="6" s="1"/>
  <c r="D33" i="6"/>
  <c r="D32" i="6"/>
  <c r="D31" i="6" s="1"/>
  <c r="D34" i="6" s="1"/>
  <c r="D60" i="7" l="1"/>
  <c r="D60" i="6"/>
  <c r="D55" i="5" l="1"/>
  <c r="D54" i="5"/>
  <c r="D53" i="5" s="1"/>
  <c r="D56" i="5" s="1"/>
  <c r="D50" i="5"/>
  <c r="D49" i="5"/>
  <c r="D48" i="5" s="1"/>
  <c r="D51" i="5" s="1"/>
  <c r="D43" i="5"/>
  <c r="D42" i="5"/>
  <c r="D41" i="5" s="1"/>
  <c r="D44" i="5" s="1"/>
  <c r="D38" i="5"/>
  <c r="D37" i="5"/>
  <c r="D36" i="5" s="1"/>
  <c r="D39" i="5" s="1"/>
  <c r="D33" i="5"/>
  <c r="D32" i="5"/>
  <c r="D31" i="5" s="1"/>
  <c r="D34" i="5" s="1"/>
  <c r="D60" i="5" l="1"/>
  <c r="D55" i="4" l="1"/>
  <c r="D54" i="4"/>
  <c r="D53" i="4" s="1"/>
  <c r="D56" i="4" s="1"/>
  <c r="D50" i="4"/>
  <c r="D49" i="4"/>
  <c r="D48" i="4" s="1"/>
  <c r="D51" i="4" s="1"/>
  <c r="D43" i="4"/>
  <c r="D42" i="4"/>
  <c r="D41" i="4" s="1"/>
  <c r="D44" i="4" s="1"/>
  <c r="D38" i="4"/>
  <c r="D37" i="4"/>
  <c r="D36" i="4" s="1"/>
  <c r="D39" i="4" s="1"/>
  <c r="D33" i="4"/>
  <c r="D32" i="4"/>
  <c r="D31" i="4" s="1"/>
  <c r="D34" i="4" s="1"/>
  <c r="D60" i="4" l="1"/>
  <c r="D55" i="3" l="1"/>
  <c r="D54" i="3"/>
  <c r="D53" i="3"/>
  <c r="D56" i="3" s="1"/>
  <c r="D50" i="3"/>
  <c r="D49" i="3"/>
  <c r="D48" i="3"/>
  <c r="D51" i="3" s="1"/>
  <c r="D43" i="3"/>
  <c r="D42" i="3"/>
  <c r="D41" i="3"/>
  <c r="D44" i="3" s="1"/>
  <c r="D38" i="3"/>
  <c r="D37" i="3"/>
  <c r="D36" i="3"/>
  <c r="D39" i="3" s="1"/>
  <c r="D33" i="3"/>
  <c r="D32" i="3"/>
  <c r="D31" i="3"/>
  <c r="D34" i="3" s="1"/>
  <c r="D60" i="3" l="1"/>
  <c r="D53" i="2" l="1"/>
  <c r="D56" i="2" s="1"/>
  <c r="D48" i="2"/>
  <c r="D51" i="2" s="1"/>
  <c r="D41" i="2"/>
  <c r="D44" i="2" s="1"/>
  <c r="D36" i="2"/>
  <c r="D39" i="2" s="1"/>
  <c r="D31" i="2"/>
  <c r="D34" i="2" s="1"/>
  <c r="D60" i="2" l="1"/>
  <c r="D53" i="1" l="1"/>
  <c r="D56" i="1" s="1"/>
  <c r="D48" i="1"/>
  <c r="D51" i="1" s="1"/>
  <c r="D41" i="1"/>
  <c r="D44" i="1" s="1"/>
  <c r="D36" i="1"/>
  <c r="D39" i="1" s="1"/>
  <c r="D31" i="1"/>
  <c r="D34" i="1" s="1"/>
  <c r="D60" i="1" l="1"/>
</calcChain>
</file>

<file path=xl/sharedStrings.xml><?xml version="1.0" encoding="utf-8"?>
<sst xmlns="http://schemas.openxmlformats.org/spreadsheetml/2006/main" count="1046" uniqueCount="65">
  <si>
    <t>EVALUACIÓN FINANCIERA REQUISITOS HABILITANTES</t>
  </si>
  <si>
    <t>INVITACIÓN PUBLICA No. 002 DE 2020 FOMAG</t>
  </si>
  <si>
    <t>Objeto:</t>
  </si>
  <si>
    <t>Contratar la prestación de servicios de actividades de seguridad y salud en el trabajo para los directivos docentes y docentes afiliados al Fondo Nacional de Prestaciones Sociales del Magisterio en (5) regiones geográficas, que cubren el territorio nacional.</t>
  </si>
  <si>
    <t>APREHSI LTDA</t>
  </si>
  <si>
    <t>900033859-6</t>
  </si>
  <si>
    <t>9. CONDICIONES Y DOCUMENTOS DE CONTENIDO FINANCIEROS.</t>
  </si>
  <si>
    <t>9.1</t>
  </si>
  <si>
    <t>ESTADOS FINANCIEROS Y NOTAS A 31 DE DICIEMBRE DE 2019</t>
  </si>
  <si>
    <t>Estados Financieros emitidos con corte al 31 de diciembre de 2019, acompañados de las notas a los Estados financieros, debidamente firmados por Representante Legal, Contador Público y en los casos en que la norma lo establezca, por el Revisor Fiscal. (Deben ser comparativos con el año inmediatamente anterior y cumplir con los requisitos normativos aplicables). A efectos de evaluar los indicadores de capacidad financiera, el estado de situación financiera debe desagregar el valor del activo corriente, activo total, pasivo corriente, pasivo total y patrimonio. El Estado de Resultados deberá desagregar el valor de los ingresos operacionales, la utilidad operacional, la utilidad neta y los gastos por intereses.</t>
  </si>
  <si>
    <t>Cumple</t>
  </si>
  <si>
    <t>Los Estados financierso deberán ir acompañados de :</t>
  </si>
  <si>
    <t>9.1.1.</t>
  </si>
  <si>
    <t xml:space="preserve">• Notas a los estados financieros  </t>
  </si>
  <si>
    <t>9.1.2.</t>
  </si>
  <si>
    <t xml:space="preserve">• Certificación de los estados financieros de conformidad con lo dispuesto en el artículo 37 de la Ley 222 de 1995.  </t>
  </si>
  <si>
    <t>9.1.3.</t>
  </si>
  <si>
    <t xml:space="preserve"> • Dictamen del Revisor Fiscal (cuando aplique)</t>
  </si>
  <si>
    <t>9.1.4.</t>
  </si>
  <si>
    <t xml:space="preserve">• Fotocopia de la tarjeta profesional y antecedentes disciplinarios de contador y revisor fiscal (cuando este último aplique).                                                                                            </t>
  </si>
  <si>
    <t>9.1.5</t>
  </si>
  <si>
    <t xml:space="preserve">• Indicadores de capacidad financiera, Anexo No. 06   </t>
  </si>
  <si>
    <r>
      <rPr>
        <b/>
        <sz val="10"/>
        <color theme="1"/>
        <rFont val="Calibri"/>
        <family val="2"/>
        <scheme val="minor"/>
      </rPr>
      <t>CT Capital de Trabajo:</t>
    </r>
    <r>
      <rPr>
        <sz val="10"/>
        <color theme="1"/>
        <rFont val="Calibri"/>
        <family val="2"/>
        <scheme val="minor"/>
      </rPr>
      <t xml:space="preserve">Mayor o Igual al 20% del presupuesto de la región a la cual presente oferta o mayor o igual al 20 % de la sumatoria de los presupuestos de las regiones, cuando presente ofertas para más de una región. En este último caso, se considerará habilitado para aquellas regiones donde el capital de trabajo sea mayor o igual al 20% del presupuesto acumulado de las regiones ofertadas, considerando en primer lugar la oferta de la región de mayor presupuesto y en forma descendente.     </t>
    </r>
  </si>
  <si>
    <t xml:space="preserve"> </t>
  </si>
  <si>
    <r>
      <rPr>
        <b/>
        <sz val="10"/>
        <color theme="1"/>
        <rFont val="Calibri"/>
        <family val="2"/>
        <scheme val="minor"/>
      </rPr>
      <t xml:space="preserve">Endeudamiento: </t>
    </r>
    <r>
      <rPr>
        <sz val="10"/>
        <color theme="1"/>
        <rFont val="Calibri"/>
        <family val="2"/>
        <scheme val="minor"/>
      </rPr>
      <t xml:space="preserve">Máximo 75% (setenta y cinco por ciento)    </t>
    </r>
  </si>
  <si>
    <r>
      <rPr>
        <b/>
        <sz val="10"/>
        <color theme="1"/>
        <rFont val="Calibri"/>
        <family val="2"/>
        <scheme val="minor"/>
      </rPr>
      <t>Liquidez:</t>
    </r>
    <r>
      <rPr>
        <sz val="10"/>
        <color theme="1"/>
        <rFont val="Calibri"/>
        <family val="2"/>
        <scheme val="minor"/>
      </rPr>
      <t xml:space="preserve"> Mínimo 1 (uno)</t>
    </r>
  </si>
  <si>
    <t>• Proponentes Plurales: En el caso de ofertas presentadas por unión temporal o consorcio, cada integrante del proponente plural, debe presentar sus respectivos estados financieros a 31 de diciembre de 2019, con los requisitos y documentos antesseñalados.</t>
  </si>
  <si>
    <t>N/A</t>
  </si>
  <si>
    <t>9.1.6</t>
  </si>
  <si>
    <t>Indicadores de capacidad organizacional</t>
  </si>
  <si>
    <r>
      <rPr>
        <b/>
        <sz val="10"/>
        <color theme="1"/>
        <rFont val="Calibri"/>
        <family val="2"/>
        <scheme val="minor"/>
      </rPr>
      <t>Margen Operacional:</t>
    </r>
    <r>
      <rPr>
        <sz val="10"/>
        <color theme="1"/>
        <rFont val="Calibri"/>
        <family val="2"/>
        <scheme val="minor"/>
      </rPr>
      <t xml:space="preserve"> Mayor o igual al 0,5% (cero punto cinco por ciento)</t>
    </r>
  </si>
  <si>
    <r>
      <rPr>
        <b/>
        <sz val="10"/>
        <color theme="1"/>
        <rFont val="Calibri"/>
        <family val="2"/>
        <scheme val="minor"/>
      </rPr>
      <t>Margen Neto:</t>
    </r>
    <r>
      <rPr>
        <sz val="10"/>
        <color theme="1"/>
        <rFont val="Calibri"/>
        <family val="2"/>
        <scheme val="minor"/>
      </rPr>
      <t xml:space="preserve"> Mayor o igual al 0,1% (cero punto uno por ciento)</t>
    </r>
  </si>
  <si>
    <t>Evaluación Financiera</t>
  </si>
  <si>
    <t>Capital de Trabajo</t>
  </si>
  <si>
    <t>Activo Corriente - Pasivo Corriente</t>
  </si>
  <si>
    <t>Nivel de endeudamiento</t>
  </si>
  <si>
    <t xml:space="preserve">  Pasivo Total        </t>
  </si>
  <si>
    <t xml:space="preserve">  Activo Total</t>
  </si>
  <si>
    <t>Índice de liquidez</t>
  </si>
  <si>
    <t xml:space="preserve">    Activo Corriente   </t>
  </si>
  <si>
    <t xml:space="preserve">   Pasivo Corriente</t>
  </si>
  <si>
    <t>Evaluación Capacidad Organizacional</t>
  </si>
  <si>
    <t>Margen Operacional</t>
  </si>
  <si>
    <t xml:space="preserve">Utilidad Operacional </t>
  </si>
  <si>
    <t>Ingresos Operacionales</t>
  </si>
  <si>
    <t>Margen Neto</t>
  </si>
  <si>
    <t>Utilidad Neta</t>
  </si>
  <si>
    <t>Atentamente,</t>
  </si>
  <si>
    <t>SANDRA PATRICIA SOTELO AMAYA</t>
  </si>
  <si>
    <t>NALLY ROCIO BUSTOS RONCANCIO</t>
  </si>
  <si>
    <t>Equipo Evaluador Componente Financiero.</t>
  </si>
  <si>
    <t>SANDRA SOFIA MARTINEZ PEREZ</t>
  </si>
  <si>
    <t>SUMIMEDICAL S.A.S</t>
  </si>
  <si>
    <t>900.033.371-4</t>
  </si>
  <si>
    <t>REGION NORTE</t>
  </si>
  <si>
    <t>REGION OCCIDENTE</t>
  </si>
  <si>
    <t>REGION CENTRO</t>
  </si>
  <si>
    <t>POSITIVA COMPAÑÍA DE SEGUROS SAS</t>
  </si>
  <si>
    <t>830.504.600-4</t>
  </si>
  <si>
    <t>REGION SUROCCIDENTE</t>
  </si>
  <si>
    <t>BELISARIOS SAS</t>
  </si>
  <si>
    <t>REGION ORIENTE</t>
  </si>
  <si>
    <t>900.581.702-9</t>
  </si>
  <si>
    <t>830.129.499-8</t>
  </si>
  <si>
    <t>900.264.088-5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</si>
</sst>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_(&quot;$&quot;\ * #,##0.00_);_(&quot;$&quot;\ * \(#,##0.00\);_(&quot;$&quot;\ * &quot;-&quot;??_);_(@_)"/>
    <numFmt numFmtId="166" formatCode="_(&quot;$&quot;\ * #,##0_);_(&quot;$&quot;\ * \(#,##0\);_(&quot;$&quot;\ * &quot;-&quot;??_);_(@_)"/>
    <numFmt numFmtId="167" formatCode="_(* #,##0_);_(* \(#,##0\);_(*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
      <b/>
      <sz val="11"/>
      <name val="Arial"/>
      <family val="2"/>
    </font>
    <font>
      <b/>
      <sz val="10"/>
      <name val="Arial"/>
      <family val="2"/>
    </font>
  </fonts>
  <fills count="3">
    <fill>
      <patternFill patternType="none"/>
    </fill>
    <fill>
      <patternFill patternType="gray125"/>
    </fill>
    <fill>
      <patternFill patternType="solid">
        <fgColor theme="4" tint="0.59999389629810485"/>
        <bgColor indexed="64"/>
      </patternFill>
    </fill>
  </fills>
  <borders count="19">
    <border>
      <left/>
      <right/>
      <top/>
      <bottom/>
      <diagonal/>
    </border>
    <border>
      <left style="hair">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indexed="64"/>
      </top>
      <bottom style="thin">
        <color indexed="64"/>
      </bottom>
      <diagonal/>
    </border>
    <border>
      <left style="hair">
        <color auto="1"/>
      </left>
      <right/>
      <top/>
      <bottom style="hair">
        <color auto="1"/>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cellStyleXfs>
  <cellXfs count="90">
    <xf numFmtId="0" fontId="0" fillId="0" borderId="0" xfId="0"/>
    <xf numFmtId="0" fontId="0" fillId="0" borderId="0" xfId="0" applyFont="1" applyAlignment="1">
      <alignment vertical="center"/>
    </xf>
    <xf numFmtId="0" fontId="2" fillId="0" borderId="0" xfId="0" applyFont="1" applyAlignment="1">
      <alignment horizontal="centerContinuous" vertical="center"/>
    </xf>
    <xf numFmtId="0" fontId="0" fillId="0" borderId="0" xfId="0" applyFont="1" applyAlignment="1">
      <alignment horizontal="centerContinuous" vertical="center"/>
    </xf>
    <xf numFmtId="0" fontId="2" fillId="0" borderId="0" xfId="0" applyFont="1" applyAlignment="1">
      <alignment horizontal="center" vertical="center"/>
    </xf>
    <xf numFmtId="0" fontId="0" fillId="0" borderId="1"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2" fillId="0" borderId="0" xfId="0" applyFont="1" applyBorder="1" applyAlignment="1">
      <alignment vertical="center"/>
    </xf>
    <xf numFmtId="164" fontId="2" fillId="0" borderId="0" xfId="1" applyFont="1" applyBorder="1" applyAlignment="1">
      <alignment horizontal="center" vertical="center"/>
    </xf>
    <xf numFmtId="0" fontId="3" fillId="0" borderId="0" xfId="0" applyFont="1" applyBorder="1" applyAlignment="1">
      <alignment horizontal="left" vertical="center" wrapText="1"/>
    </xf>
    <xf numFmtId="0" fontId="3" fillId="0" borderId="0" xfId="0" applyFont="1" applyBorder="1" applyAlignment="1">
      <alignment vertical="center"/>
    </xf>
    <xf numFmtId="0" fontId="0" fillId="0" borderId="1" xfId="0" applyFont="1" applyBorder="1" applyAlignment="1">
      <alignment vertical="center" wrapText="1"/>
    </xf>
    <xf numFmtId="0" fontId="0" fillId="0" borderId="0" xfId="0" applyFont="1" applyBorder="1" applyAlignment="1">
      <alignment vertical="center" wrapText="1"/>
    </xf>
    <xf numFmtId="164" fontId="2" fillId="0" borderId="0" xfId="1" applyFont="1" applyBorder="1" applyAlignment="1">
      <alignment horizontal="center" vertical="center" wrapText="1"/>
    </xf>
    <xf numFmtId="0" fontId="0" fillId="0" borderId="0" xfId="0" applyFont="1" applyAlignment="1">
      <alignment vertical="center" wrapText="1"/>
    </xf>
    <xf numFmtId="0" fontId="4" fillId="0" borderId="1" xfId="0" applyFont="1" applyBorder="1" applyAlignment="1">
      <alignment horizontal="left" vertical="center"/>
    </xf>
    <xf numFmtId="164" fontId="4" fillId="0" borderId="0" xfId="1" applyFont="1" applyBorder="1" applyAlignment="1">
      <alignment horizontal="center" vertical="center"/>
    </xf>
    <xf numFmtId="0" fontId="4" fillId="0" borderId="1" xfId="0" applyFont="1" applyBorder="1" applyAlignment="1">
      <alignment horizontal="center" vertical="center"/>
    </xf>
    <xf numFmtId="0" fontId="2" fillId="0" borderId="0" xfId="0" applyFont="1"/>
    <xf numFmtId="164" fontId="3" fillId="0" borderId="0" xfId="1" applyFont="1" applyBorder="1" applyAlignment="1">
      <alignment horizontal="center" vertical="center"/>
    </xf>
    <xf numFmtId="0" fontId="3" fillId="0" borderId="0" xfId="0" applyFont="1" applyAlignment="1">
      <alignment horizontal="left" vertical="center" wrapText="1"/>
    </xf>
    <xf numFmtId="164" fontId="3" fillId="0" borderId="0" xfId="1" applyFont="1" applyBorder="1" applyAlignment="1">
      <alignment horizontal="center" vertical="center" wrapText="1"/>
    </xf>
    <xf numFmtId="0" fontId="3" fillId="0" borderId="0" xfId="0" applyFont="1" applyAlignment="1">
      <alignment vertical="center" wrapText="1"/>
    </xf>
    <xf numFmtId="0" fontId="4" fillId="0" borderId="0" xfId="0" applyFont="1" applyAlignment="1">
      <alignment horizontal="left" vertical="center" wrapText="1"/>
    </xf>
    <xf numFmtId="0" fontId="4" fillId="0" borderId="1" xfId="0" applyFont="1" applyBorder="1" applyAlignment="1">
      <alignment horizontal="center" vertical="center" wrapText="1"/>
    </xf>
    <xf numFmtId="166" fontId="3" fillId="0" borderId="0" xfId="2" applyNumberFormat="1" applyFont="1" applyBorder="1" applyAlignment="1">
      <alignment horizontal="center" vertical="center" wrapText="1"/>
    </xf>
    <xf numFmtId="0" fontId="3" fillId="0" borderId="0" xfId="0" applyFont="1" applyAlignment="1">
      <alignment vertical="center"/>
    </xf>
    <xf numFmtId="166" fontId="3" fillId="0" borderId="0" xfId="2" applyNumberFormat="1" applyFont="1" applyBorder="1" applyAlignment="1">
      <alignment horizontal="center" vertical="center"/>
    </xf>
    <xf numFmtId="0" fontId="4" fillId="0" borderId="0" xfId="0" applyFont="1" applyAlignment="1">
      <alignment horizontal="center" vertical="center" wrapText="1"/>
    </xf>
    <xf numFmtId="0" fontId="3" fillId="0" borderId="0" xfId="0" applyFont="1" applyBorder="1" applyAlignment="1">
      <alignment vertical="center" wrapText="1"/>
    </xf>
    <xf numFmtId="0" fontId="3" fillId="0" borderId="0" xfId="1" applyNumberFormat="1" applyFont="1" applyFill="1" applyBorder="1" applyAlignment="1">
      <alignment horizontal="left" vertical="top" wrapText="1"/>
    </xf>
    <xf numFmtId="0" fontId="3" fillId="0" borderId="0" xfId="0" applyFont="1" applyFill="1" applyBorder="1" applyAlignment="1">
      <alignment horizontal="center" vertical="center"/>
    </xf>
    <xf numFmtId="0" fontId="3" fillId="0" borderId="1" xfId="0" applyFont="1" applyBorder="1" applyAlignment="1">
      <alignment vertical="center"/>
    </xf>
    <xf numFmtId="0" fontId="0" fillId="0" borderId="0" xfId="0" applyFont="1" applyFill="1" applyAlignment="1">
      <alignment horizontal="center" vertical="center"/>
    </xf>
    <xf numFmtId="166" fontId="4" fillId="0" borderId="0" xfId="2" applyNumberFormat="1" applyFont="1" applyFill="1" applyBorder="1" applyAlignment="1">
      <alignment horizontal="center" vertical="center"/>
    </xf>
    <xf numFmtId="0" fontId="4" fillId="0" borderId="0" xfId="0" applyFont="1" applyBorder="1"/>
    <xf numFmtId="164" fontId="4" fillId="0" borderId="0" xfId="1" applyFont="1" applyFill="1" applyBorder="1" applyAlignment="1">
      <alignment horizontal="center" vertical="center"/>
    </xf>
    <xf numFmtId="0" fontId="4" fillId="0" borderId="2" xfId="0" applyFont="1" applyBorder="1"/>
    <xf numFmtId="0" fontId="3" fillId="0" borderId="3" xfId="0" applyFont="1" applyBorder="1" applyAlignment="1">
      <alignment vertical="center"/>
    </xf>
    <xf numFmtId="37" fontId="4" fillId="0" borderId="4" xfId="1" applyNumberFormat="1" applyFont="1" applyFill="1" applyBorder="1" applyAlignment="1">
      <alignment horizontal="center" vertical="center"/>
    </xf>
    <xf numFmtId="0" fontId="3" fillId="0" borderId="5" xfId="0" applyFont="1" applyBorder="1" applyAlignment="1">
      <alignment horizontal="left" indent="2"/>
    </xf>
    <xf numFmtId="167" fontId="3" fillId="0" borderId="6" xfId="1" applyNumberFormat="1" applyFont="1" applyFill="1" applyBorder="1" applyAlignment="1">
      <alignment horizontal="center" vertical="center"/>
    </xf>
    <xf numFmtId="0" fontId="3" fillId="0" borderId="5" xfId="0" quotePrefix="1" applyFont="1" applyBorder="1" applyAlignment="1">
      <alignment horizontal="left" indent="2"/>
    </xf>
    <xf numFmtId="0" fontId="3" fillId="0" borderId="7" xfId="0" applyFont="1" applyBorder="1"/>
    <xf numFmtId="0" fontId="3" fillId="0" borderId="8" xfId="0" applyFont="1" applyBorder="1" applyAlignment="1">
      <alignment vertical="center"/>
    </xf>
    <xf numFmtId="164" fontId="4" fillId="0" borderId="9" xfId="1" applyFont="1" applyFill="1" applyBorder="1" applyAlignment="1">
      <alignment horizontal="center" vertical="center"/>
    </xf>
    <xf numFmtId="10" fontId="4" fillId="0" borderId="4" xfId="3" applyNumberFormat="1" applyFont="1" applyFill="1" applyBorder="1" applyAlignment="1">
      <alignment horizontal="center" vertical="center"/>
    </xf>
    <xf numFmtId="0" fontId="5" fillId="0" borderId="5" xfId="0" applyFont="1" applyBorder="1" applyAlignment="1">
      <alignment horizontal="left" indent="2"/>
    </xf>
    <xf numFmtId="39" fontId="4" fillId="0" borderId="4" xfId="1" applyNumberFormat="1" applyFont="1" applyFill="1" applyBorder="1" applyAlignment="1">
      <alignment horizontal="center" vertical="center"/>
    </xf>
    <xf numFmtId="0" fontId="3" fillId="0" borderId="0" xfId="0" applyFont="1" applyBorder="1"/>
    <xf numFmtId="164" fontId="4" fillId="0" borderId="8" xfId="1" applyFont="1" applyFill="1" applyBorder="1" applyAlignment="1">
      <alignment horizontal="center" vertical="center"/>
    </xf>
    <xf numFmtId="164" fontId="3" fillId="0" borderId="0" xfId="1" applyFont="1" applyFill="1" applyBorder="1" applyAlignment="1">
      <alignment horizontal="center" vertical="center"/>
    </xf>
    <xf numFmtId="0" fontId="3" fillId="0" borderId="0" xfId="0" applyFont="1" applyFill="1" applyBorder="1" applyAlignment="1">
      <alignment horizontal="left" vertical="center"/>
    </xf>
    <xf numFmtId="0" fontId="4" fillId="0" borderId="0" xfId="0" applyFont="1" applyBorder="1" applyAlignment="1">
      <alignment horizontal="left" vertical="center"/>
    </xf>
    <xf numFmtId="0" fontId="4" fillId="0" borderId="0" xfId="0" applyFont="1" applyFill="1" applyAlignment="1">
      <alignment vertical="center"/>
    </xf>
    <xf numFmtId="0" fontId="3" fillId="0" borderId="0" xfId="0" applyFont="1" applyBorder="1" applyAlignment="1">
      <alignment horizontal="left" vertical="center"/>
    </xf>
    <xf numFmtId="0" fontId="3" fillId="0" borderId="0" xfId="0" applyFont="1" applyFill="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2" xfId="0" applyFont="1" applyFill="1" applyBorder="1" applyAlignment="1">
      <alignment horizontal="center" vertical="center"/>
    </xf>
    <xf numFmtId="0" fontId="0" fillId="0" borderId="0" xfId="0" applyFont="1" applyAlignment="1">
      <alignment horizontal="center" vertical="center"/>
    </xf>
    <xf numFmtId="164" fontId="7" fillId="0" borderId="0" xfId="1" applyFont="1" applyFill="1" applyBorder="1" applyAlignment="1">
      <alignment horizontal="center" vertical="center"/>
    </xf>
    <xf numFmtId="164" fontId="6" fillId="2" borderId="13" xfId="1" applyFont="1" applyFill="1" applyBorder="1" applyAlignment="1">
      <alignment horizontal="center" vertical="center"/>
    </xf>
    <xf numFmtId="0" fontId="2" fillId="0" borderId="0" xfId="0" applyFont="1" applyAlignment="1">
      <alignment horizontal="center" vertical="center"/>
    </xf>
    <xf numFmtId="37" fontId="4" fillId="0" borderId="3" xfId="1" applyNumberFormat="1" applyFont="1" applyFill="1" applyBorder="1" applyAlignment="1">
      <alignment horizontal="center" vertical="center"/>
    </xf>
    <xf numFmtId="167" fontId="3" fillId="0" borderId="0" xfId="1" applyNumberFormat="1" applyFont="1" applyFill="1" applyBorder="1" applyAlignment="1">
      <alignment horizontal="center" vertical="center"/>
    </xf>
    <xf numFmtId="10" fontId="4" fillId="0" borderId="3" xfId="3" applyNumberFormat="1" applyFont="1" applyFill="1" applyBorder="1" applyAlignment="1">
      <alignment horizontal="center" vertical="center"/>
    </xf>
    <xf numFmtId="0" fontId="5" fillId="0" borderId="2" xfId="0" applyFont="1" applyBorder="1" applyAlignment="1">
      <alignment horizontal="left" indent="2"/>
    </xf>
    <xf numFmtId="167" fontId="3" fillId="0" borderId="4" xfId="1" applyNumberFormat="1" applyFont="1" applyFill="1" applyBorder="1" applyAlignment="1">
      <alignment horizontal="center" vertical="center"/>
    </xf>
    <xf numFmtId="0" fontId="2" fillId="0" borderId="0" xfId="0" applyFont="1" applyAlignment="1">
      <alignment horizontal="center" vertical="center" wrapText="1"/>
    </xf>
    <xf numFmtId="0" fontId="4" fillId="0" borderId="14" xfId="0" applyFont="1" applyBorder="1"/>
    <xf numFmtId="37" fontId="4" fillId="0" borderId="14" xfId="1" applyNumberFormat="1" applyFont="1" applyFill="1" applyBorder="1" applyAlignment="1">
      <alignment horizontal="center" vertical="center"/>
    </xf>
    <xf numFmtId="0" fontId="3" fillId="0" borderId="15" xfId="0" applyFont="1" applyBorder="1" applyAlignment="1">
      <alignment horizontal="left" indent="2"/>
    </xf>
    <xf numFmtId="167" fontId="3" fillId="0" borderId="15" xfId="1" applyNumberFormat="1" applyFont="1" applyFill="1" applyBorder="1" applyAlignment="1">
      <alignment horizontal="center" vertical="center"/>
    </xf>
    <xf numFmtId="0" fontId="3" fillId="0" borderId="15" xfId="0" quotePrefix="1" applyFont="1" applyBorder="1" applyAlignment="1">
      <alignment horizontal="left" indent="2"/>
    </xf>
    <xf numFmtId="0" fontId="3" fillId="0" borderId="16" xfId="0" applyFont="1" applyBorder="1"/>
    <xf numFmtId="164" fontId="4" fillId="0" borderId="16" xfId="1" applyFont="1" applyFill="1" applyBorder="1" applyAlignment="1">
      <alignment horizontal="center" vertical="center"/>
    </xf>
    <xf numFmtId="0" fontId="3" fillId="0" borderId="2" xfId="0" applyFont="1" applyBorder="1" applyAlignment="1">
      <alignment vertical="center"/>
    </xf>
    <xf numFmtId="10" fontId="4" fillId="0" borderId="14" xfId="3" applyNumberFormat="1" applyFont="1" applyFill="1" applyBorder="1" applyAlignment="1">
      <alignment horizontal="center" vertical="center"/>
    </xf>
    <xf numFmtId="0" fontId="3" fillId="0" borderId="5" xfId="0" applyFont="1" applyBorder="1" applyAlignment="1">
      <alignment vertical="center"/>
    </xf>
    <xf numFmtId="0" fontId="3" fillId="0" borderId="7" xfId="0" applyFont="1" applyBorder="1" applyAlignment="1">
      <alignment vertical="center"/>
    </xf>
    <xf numFmtId="39" fontId="4" fillId="0" borderId="14" xfId="1" applyNumberFormat="1" applyFont="1" applyFill="1" applyBorder="1" applyAlignment="1">
      <alignment horizontal="center" vertical="center"/>
    </xf>
    <xf numFmtId="164" fontId="6" fillId="2" borderId="17" xfId="1" applyFont="1" applyFill="1" applyBorder="1" applyAlignment="1">
      <alignment horizontal="center" vertical="center"/>
    </xf>
    <xf numFmtId="164" fontId="6" fillId="2" borderId="10" xfId="1" applyFont="1" applyFill="1" applyBorder="1" applyAlignment="1">
      <alignment horizontal="center" vertical="center"/>
    </xf>
    <xf numFmtId="164" fontId="6" fillId="2" borderId="18" xfId="1" applyFont="1" applyFill="1" applyBorder="1" applyAlignment="1">
      <alignment horizontal="center" vertical="center"/>
    </xf>
    <xf numFmtId="164" fontId="4" fillId="0" borderId="0" xfId="1" applyFont="1" applyBorder="1" applyAlignment="1">
      <alignment horizontal="center" vertical="center" wrapText="1"/>
    </xf>
    <xf numFmtId="166" fontId="3" fillId="0" borderId="0" xfId="2" applyNumberFormat="1" applyFont="1" applyBorder="1" applyAlignment="1">
      <alignment horizontal="center" wrapText="1"/>
    </xf>
    <xf numFmtId="0" fontId="0" fillId="0" borderId="0" xfId="0" applyFont="1" applyFill="1" applyBorder="1" applyAlignment="1">
      <alignment horizontal="center" vertical="center"/>
    </xf>
    <xf numFmtId="39" fontId="4" fillId="0" borderId="0" xfId="1" applyNumberFormat="1" applyFont="1" applyFill="1" applyBorder="1" applyAlignment="1">
      <alignment horizontal="center" vertical="center"/>
    </xf>
  </cellXfs>
  <cellStyles count="4">
    <cellStyle name="Millares" xfId="1" builtinId="3"/>
    <cellStyle name="Moneda" xfId="2" builtinId="4"/>
    <cellStyle name="Normal" xfId="0" builtinId="0"/>
    <cellStyle name="Porcentaje" xfId="3" builtinId="5"/>
  </cellStyles>
  <dxfs count="17">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sharedStrings" Target="sharedStrings.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VISION%20DOCUMENTOS/Evaluaci&#243;n%20Financiera%20APRESHIE%20NORTE.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REVISION%20DOCUMENTOS/BELISARIO%20SAS/Evaluaci&#243;n%20Financiera%20BELISARIO%20SAS-CENTRO.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REVISION%20DOCUMENTOS/U.T.%20RIESGOS/Evaluaci&#243;n%20Financiera%20U.T.%20RIESGOS%20LABORALES%202020-CENTR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EVISION%20DOCUMENTOS/U.T.%20RIESGOS/Evaluaci&#243;n%20Financiera%20U.T.%20RIESGOS%20LABORALES%202020-NORTE.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VISION%20DOCUMENTOS/U.T.%20RIESGOS/Evaluaci&#243;n%20Financiera%20U.T.%20RIESGOS%20LABORALES%202020-OCCIDENTE.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REVISION%20DOCUMENTOS/U.T.%20RIESGOS/Evaluaci&#243;n%20Financiera%20U.T.%20RIESGOS%20LABORALES%202020-ORIENTE.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REVISION%20DOCUMENTOS/U.T.%20RIESGOS/Evaluaci&#243;n%20Financiera%20U.T.%20RIESGOS%20LABORALES%202020-SUROCCIDENTE.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REVISION%20DOCUMENTOS/HERSQ%20SAS/Evaluaci&#243;n%20Financiera%20HERSQ%20SAS-CENTR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VISION%20DOCUMENTOS/Evaluaci&#243;n%20Financiera%20SUMIMEDICAL%20OCCIDENT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VISION%20DOCUMENTOS/POSITIVA/Evaluaci&#243;n%20Financiera%20POSITIVA-CENTR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VISION%20DOCUMENTOS/POSITIVA/Evaluaci&#243;n%20Financiera%20POSITIVA-SUROCCIDENT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VISION%20DOCUMENTOS/POSITIVA/Evaluaci&#243;n%20Financiera%20POSITIVA-OCCIDEN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VISION%20DOCUMENTOS/BELISARIO%20SAS/Evaluaci&#243;n%20Financiera%20BELISARIO%20SAS%20-%20OCCIDEN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EVISION%20DOCUMENTOS/BELISARIO%20SAS/Evaluaci&#243;n%20Financiera%20BELISARIO%20SAS%20-%20NORT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VISION%20DOCUMENTOS/BELISARIO%20SAS/Evaluaci&#243;n%20Financiera%20BELISARIO%20SAS%20-%20ORIENTE.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EVISION%20DOCUMENTOS/BELISARIO%20SAS/Evaluaci&#243;n%20Financiera%20BELISARIO%20SAS%20-%20SUR%20OCCIDEN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ción"/>
      <sheetName val="Registro de cifras"/>
      <sheetName val="Habilitación"/>
    </sheetNames>
    <sheetDataSet>
      <sheetData sheetId="0"/>
      <sheetData sheetId="1">
        <row r="38">
          <cell r="D38">
            <v>949938608.20000005</v>
          </cell>
        </row>
      </sheetData>
      <sheetData sheetId="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ción"/>
      <sheetName val="Registro de cifras"/>
      <sheetName val="Habilitación"/>
    </sheetNames>
    <sheetDataSet>
      <sheetData sheetId="0"/>
      <sheetData sheetId="1">
        <row r="7">
          <cell r="D7">
            <v>7198313286</v>
          </cell>
        </row>
        <row r="9">
          <cell r="D9">
            <v>13080270056</v>
          </cell>
        </row>
        <row r="11">
          <cell r="D11">
            <v>1774803689</v>
          </cell>
        </row>
        <row r="13">
          <cell r="D13">
            <v>4408333544</v>
          </cell>
        </row>
        <row r="24">
          <cell r="D24">
            <v>6812535461</v>
          </cell>
        </row>
        <row r="26">
          <cell r="D26">
            <v>1729941253</v>
          </cell>
        </row>
        <row r="30">
          <cell r="D30">
            <v>341061932</v>
          </cell>
        </row>
        <row r="38">
          <cell r="D38">
            <v>1230148302.8</v>
          </cell>
        </row>
      </sheetData>
      <sheetData sheetId="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ción"/>
      <sheetName val="Registro de cifras"/>
      <sheetName val="Habilitación"/>
    </sheetNames>
    <sheetDataSet>
      <sheetData sheetId="0"/>
      <sheetData sheetId="1">
        <row r="3">
          <cell r="D3" t="str">
            <v>CLINICA DE URGENCIAS BUCARAMANGA S.A.S</v>
          </cell>
          <cell r="G3" t="str">
            <v>PROSERVANDA SG - SST S.A.S</v>
          </cell>
          <cell r="I3" t="str">
            <v>U.T. RIESGOS LABORALES 2020</v>
          </cell>
        </row>
        <row r="7">
          <cell r="D7">
            <v>35838435874</v>
          </cell>
          <cell r="G7">
            <v>3131254073</v>
          </cell>
          <cell r="I7">
            <v>38969689947</v>
          </cell>
        </row>
        <row r="9">
          <cell r="D9">
            <v>74955462662</v>
          </cell>
          <cell r="G9">
            <v>3355559132</v>
          </cell>
          <cell r="I9">
            <v>78311021794</v>
          </cell>
        </row>
        <row r="11">
          <cell r="D11">
            <v>23648273512</v>
          </cell>
          <cell r="G11">
            <v>927048945</v>
          </cell>
          <cell r="I11">
            <v>24575322457</v>
          </cell>
        </row>
        <row r="13">
          <cell r="D13">
            <v>37702922963</v>
          </cell>
          <cell r="G13">
            <v>1120682745</v>
          </cell>
          <cell r="I13">
            <v>38823605708</v>
          </cell>
        </row>
        <row r="24">
          <cell r="D24">
            <v>151355566667</v>
          </cell>
          <cell r="G24">
            <v>7779206728</v>
          </cell>
          <cell r="I24">
            <v>159134773395</v>
          </cell>
        </row>
        <row r="26">
          <cell r="D26">
            <v>6360098879</v>
          </cell>
          <cell r="G26">
            <v>246280490</v>
          </cell>
          <cell r="I26">
            <v>6606379369</v>
          </cell>
        </row>
        <row r="30">
          <cell r="D30">
            <v>4973504320</v>
          </cell>
          <cell r="G30">
            <v>189750807</v>
          </cell>
          <cell r="I30">
            <v>5163255127</v>
          </cell>
        </row>
        <row r="38">
          <cell r="D38">
            <v>1230148302.8</v>
          </cell>
        </row>
      </sheetData>
      <sheetData sheetId="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ción"/>
      <sheetName val="Registro de cifras"/>
      <sheetName val="Habilitación"/>
    </sheetNames>
    <sheetDataSet>
      <sheetData sheetId="0"/>
      <sheetData sheetId="1">
        <row r="3">
          <cell r="D3" t="str">
            <v>CLINICA DE URGENCIAS BUCARAMANGA S.A.S</v>
          </cell>
          <cell r="G3" t="str">
            <v>PROSERVANDA SG - SST S.A.S</v>
          </cell>
          <cell r="I3" t="str">
            <v>U.T. RIESGOS LABORALES 2020</v>
          </cell>
        </row>
        <row r="7">
          <cell r="D7">
            <v>35838435874</v>
          </cell>
          <cell r="G7">
            <v>3131254073</v>
          </cell>
          <cell r="I7">
            <v>38969689947</v>
          </cell>
        </row>
        <row r="9">
          <cell r="D9">
            <v>74955462662</v>
          </cell>
          <cell r="G9">
            <v>3355559132</v>
          </cell>
          <cell r="I9">
            <v>78311021794</v>
          </cell>
        </row>
        <row r="11">
          <cell r="D11">
            <v>23648273512</v>
          </cell>
          <cell r="G11">
            <v>927048945</v>
          </cell>
          <cell r="I11">
            <v>24575322457</v>
          </cell>
        </row>
        <row r="13">
          <cell r="D13">
            <v>37702922963</v>
          </cell>
          <cell r="G13">
            <v>1120682745</v>
          </cell>
          <cell r="I13">
            <v>38823605708</v>
          </cell>
        </row>
        <row r="24">
          <cell r="D24">
            <v>151355566667</v>
          </cell>
          <cell r="G24">
            <v>7779206728</v>
          </cell>
          <cell r="I24">
            <v>159134773395</v>
          </cell>
        </row>
        <row r="26">
          <cell r="D26">
            <v>6360098879</v>
          </cell>
          <cell r="G26">
            <v>246280490</v>
          </cell>
          <cell r="I26">
            <v>6606379369</v>
          </cell>
        </row>
        <row r="30">
          <cell r="D30">
            <v>4973504320</v>
          </cell>
          <cell r="G30">
            <v>189750807</v>
          </cell>
          <cell r="I30">
            <v>5163255127</v>
          </cell>
        </row>
        <row r="38">
          <cell r="D38">
            <v>949938608.20000005</v>
          </cell>
        </row>
      </sheetData>
      <sheetData sheetId="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ción"/>
      <sheetName val="Registro de cifras"/>
      <sheetName val="Habilitación"/>
    </sheetNames>
    <sheetDataSet>
      <sheetData sheetId="0"/>
      <sheetData sheetId="1">
        <row r="3">
          <cell r="D3" t="str">
            <v>CLINICA DE URGENCIAS BUCARAMANGA S.A.S</v>
          </cell>
          <cell r="G3" t="str">
            <v>PROSERVANDA SG - SST S.A.S</v>
          </cell>
          <cell r="I3" t="str">
            <v>U.T. RIESGOS LABORALES 2020</v>
          </cell>
        </row>
        <row r="7">
          <cell r="D7">
            <v>35838435874</v>
          </cell>
          <cell r="G7">
            <v>3131254073</v>
          </cell>
          <cell r="I7">
            <v>38969689947</v>
          </cell>
        </row>
        <row r="9">
          <cell r="D9">
            <v>74955462662</v>
          </cell>
          <cell r="G9">
            <v>3355559132</v>
          </cell>
          <cell r="I9">
            <v>78311021794</v>
          </cell>
        </row>
        <row r="11">
          <cell r="D11">
            <v>23648273512</v>
          </cell>
          <cell r="G11">
            <v>927048945</v>
          </cell>
          <cell r="I11">
            <v>24575322457</v>
          </cell>
        </row>
        <row r="13">
          <cell r="D13">
            <v>37702922963</v>
          </cell>
          <cell r="G13">
            <v>1120682745</v>
          </cell>
          <cell r="I13">
            <v>38823605708</v>
          </cell>
        </row>
        <row r="24">
          <cell r="D24">
            <v>151355566667</v>
          </cell>
          <cell r="G24">
            <v>7779206728</v>
          </cell>
          <cell r="I24">
            <v>159134773395</v>
          </cell>
        </row>
        <row r="26">
          <cell r="D26">
            <v>6360098879</v>
          </cell>
          <cell r="G26">
            <v>246280490</v>
          </cell>
          <cell r="I26">
            <v>6606379369</v>
          </cell>
        </row>
        <row r="30">
          <cell r="D30">
            <v>4973504320</v>
          </cell>
          <cell r="G30">
            <v>189750807</v>
          </cell>
          <cell r="I30">
            <v>5163255127</v>
          </cell>
        </row>
        <row r="38">
          <cell r="D38">
            <v>1169271062.2</v>
          </cell>
        </row>
      </sheetData>
      <sheetData sheetId="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ción"/>
      <sheetName val="Registro de cifras"/>
      <sheetName val="Habilitación"/>
    </sheetNames>
    <sheetDataSet>
      <sheetData sheetId="0"/>
      <sheetData sheetId="1">
        <row r="3">
          <cell r="D3" t="str">
            <v>CLINICA DE URGENCIAS BUCARAMANGA S.A.S</v>
          </cell>
          <cell r="G3" t="str">
            <v>PROSERVANDA SG - SST S.A.S</v>
          </cell>
          <cell r="I3" t="str">
            <v>U.T. RIESGOS LABORALES 2020</v>
          </cell>
        </row>
        <row r="7">
          <cell r="D7">
            <v>35838435874</v>
          </cell>
          <cell r="G7">
            <v>3131254073</v>
          </cell>
          <cell r="I7">
            <v>38969689947</v>
          </cell>
        </row>
        <row r="9">
          <cell r="D9">
            <v>74955462662</v>
          </cell>
          <cell r="G9">
            <v>3355559132</v>
          </cell>
          <cell r="I9">
            <v>78311021794</v>
          </cell>
        </row>
        <row r="11">
          <cell r="D11">
            <v>23648273512</v>
          </cell>
          <cell r="G11">
            <v>927048945</v>
          </cell>
          <cell r="I11">
            <v>24575322457</v>
          </cell>
        </row>
        <row r="13">
          <cell r="D13">
            <v>37702922963</v>
          </cell>
          <cell r="G13">
            <v>1120682745</v>
          </cell>
          <cell r="I13">
            <v>38823605708</v>
          </cell>
        </row>
        <row r="24">
          <cell r="D24">
            <v>151355566667</v>
          </cell>
          <cell r="G24">
            <v>7779206728</v>
          </cell>
          <cell r="I24">
            <v>159134773395</v>
          </cell>
        </row>
        <row r="26">
          <cell r="D26">
            <v>6360098879</v>
          </cell>
          <cell r="G26">
            <v>246280490</v>
          </cell>
          <cell r="I26">
            <v>6606379369</v>
          </cell>
        </row>
        <row r="30">
          <cell r="D30">
            <v>4973504320</v>
          </cell>
          <cell r="G30">
            <v>189750807</v>
          </cell>
          <cell r="I30">
            <v>5163255127</v>
          </cell>
        </row>
        <row r="38">
          <cell r="D38">
            <v>887380902.20000005</v>
          </cell>
        </row>
      </sheetData>
      <sheetData sheetId="2"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ción"/>
      <sheetName val="Registro de cifras"/>
      <sheetName val="Habilitación"/>
    </sheetNames>
    <sheetDataSet>
      <sheetData sheetId="0"/>
      <sheetData sheetId="1">
        <row r="3">
          <cell r="D3" t="str">
            <v>CLINICA DE URGENCIAS BUCARAMANGA S.A.S</v>
          </cell>
          <cell r="G3" t="str">
            <v>PROSERVANDA SG - SST S.A.S</v>
          </cell>
          <cell r="I3" t="str">
            <v>U.T. RIESGOS LABORALES 2020</v>
          </cell>
        </row>
        <row r="7">
          <cell r="D7">
            <v>35838435874</v>
          </cell>
          <cell r="G7">
            <v>3131254073</v>
          </cell>
          <cell r="I7">
            <v>38969689947</v>
          </cell>
        </row>
        <row r="9">
          <cell r="D9">
            <v>74955462662</v>
          </cell>
          <cell r="G9">
            <v>3355559132</v>
          </cell>
          <cell r="I9">
            <v>78311021794</v>
          </cell>
        </row>
        <row r="11">
          <cell r="D11">
            <v>23648273512</v>
          </cell>
          <cell r="G11">
            <v>927048945</v>
          </cell>
          <cell r="I11">
            <v>24575322457</v>
          </cell>
        </row>
        <row r="13">
          <cell r="D13">
            <v>37702922963</v>
          </cell>
          <cell r="G13">
            <v>1120682745</v>
          </cell>
          <cell r="I13">
            <v>38823605708</v>
          </cell>
        </row>
        <row r="24">
          <cell r="D24">
            <v>151355566667</v>
          </cell>
          <cell r="G24">
            <v>7779206728</v>
          </cell>
          <cell r="I24">
            <v>159134773395</v>
          </cell>
        </row>
        <row r="26">
          <cell r="D26">
            <v>6360098879</v>
          </cell>
          <cell r="G26">
            <v>246280490</v>
          </cell>
          <cell r="I26">
            <v>6606379369</v>
          </cell>
        </row>
        <row r="30">
          <cell r="D30">
            <v>4973504320</v>
          </cell>
          <cell r="G30">
            <v>189750807</v>
          </cell>
          <cell r="I30">
            <v>5163255127</v>
          </cell>
        </row>
        <row r="38">
          <cell r="D38">
            <v>983072314.60000002</v>
          </cell>
        </row>
      </sheetData>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ción"/>
      <sheetName val="Registro de cifras"/>
      <sheetName val="Habilitación"/>
    </sheetNames>
    <sheetDataSet>
      <sheetData sheetId="0"/>
      <sheetData sheetId="1">
        <row r="3">
          <cell r="D3" t="str">
            <v>HERSQ SAS</v>
          </cell>
        </row>
        <row r="7">
          <cell r="D7">
            <v>7997574983</v>
          </cell>
        </row>
        <row r="9">
          <cell r="D9">
            <v>8232238643</v>
          </cell>
        </row>
        <row r="11">
          <cell r="D11">
            <v>1514030421</v>
          </cell>
        </row>
        <row r="13">
          <cell r="D13">
            <v>1514030421</v>
          </cell>
        </row>
        <row r="22">
          <cell r="D22">
            <v>1314944748</v>
          </cell>
        </row>
        <row r="27">
          <cell r="D27">
            <v>57300520</v>
          </cell>
        </row>
        <row r="33">
          <cell r="D33">
            <v>33922881</v>
          </cell>
        </row>
        <row r="41">
          <cell r="D41">
            <v>1230148302.8</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ción"/>
      <sheetName val="Registro de cifras"/>
      <sheetName val="Habilitación"/>
    </sheetNames>
    <sheetDataSet>
      <sheetData sheetId="0"/>
      <sheetData sheetId="1">
        <row r="38">
          <cell r="D38">
            <v>1169271062.2</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ción"/>
      <sheetName val="Registro de cifras"/>
      <sheetName val="Habilitación"/>
    </sheetNames>
    <sheetDataSet>
      <sheetData sheetId="0"/>
      <sheetData sheetId="1">
        <row r="7">
          <cell r="D7">
            <v>1461354</v>
          </cell>
        </row>
        <row r="9">
          <cell r="D9">
            <v>4579969</v>
          </cell>
        </row>
        <row r="11">
          <cell r="D11">
            <v>84735</v>
          </cell>
        </row>
        <row r="12">
          <cell r="F12">
            <v>-14466</v>
          </cell>
        </row>
        <row r="14">
          <cell r="F14">
            <v>-3731918</v>
          </cell>
        </row>
        <row r="15">
          <cell r="D15">
            <v>3827618</v>
          </cell>
        </row>
        <row r="26">
          <cell r="D26">
            <v>245858</v>
          </cell>
        </row>
        <row r="29">
          <cell r="D29">
            <v>13643</v>
          </cell>
        </row>
        <row r="31">
          <cell r="D31">
            <v>5000</v>
          </cell>
        </row>
        <row r="41">
          <cell r="D41">
            <v>1230.1483028000002</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ción"/>
      <sheetName val="Registro de cifras"/>
      <sheetName val="Habilitación"/>
    </sheetNames>
    <sheetDataSet>
      <sheetData sheetId="0"/>
      <sheetData sheetId="1">
        <row r="7">
          <cell r="D7">
            <v>1461354</v>
          </cell>
        </row>
        <row r="9">
          <cell r="D9">
            <v>4579969</v>
          </cell>
        </row>
        <row r="11">
          <cell r="D11">
            <v>84735</v>
          </cell>
        </row>
        <row r="12">
          <cell r="F12">
            <v>-14466</v>
          </cell>
        </row>
        <row r="14">
          <cell r="F14">
            <v>-3731918</v>
          </cell>
        </row>
        <row r="15">
          <cell r="D15">
            <v>3827618</v>
          </cell>
        </row>
        <row r="26">
          <cell r="D26">
            <v>245858</v>
          </cell>
        </row>
        <row r="29">
          <cell r="D29">
            <v>13643</v>
          </cell>
        </row>
        <row r="31">
          <cell r="D31">
            <v>5000</v>
          </cell>
        </row>
        <row r="41">
          <cell r="D41">
            <v>983.07231460000003</v>
          </cell>
        </row>
      </sheetData>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ción"/>
      <sheetName val="Registro de cifras"/>
      <sheetName val="Habilitación"/>
    </sheetNames>
    <sheetDataSet>
      <sheetData sheetId="0"/>
      <sheetData sheetId="1">
        <row r="7">
          <cell r="D7">
            <v>1461354</v>
          </cell>
        </row>
        <row r="9">
          <cell r="D9">
            <v>4579969</v>
          </cell>
        </row>
        <row r="11">
          <cell r="D11">
            <v>84735</v>
          </cell>
        </row>
        <row r="12">
          <cell r="F12">
            <v>-14466</v>
          </cell>
        </row>
        <row r="14">
          <cell r="F14">
            <v>-3731918</v>
          </cell>
        </row>
        <row r="15">
          <cell r="D15">
            <v>3827618</v>
          </cell>
        </row>
        <row r="26">
          <cell r="D26">
            <v>245858</v>
          </cell>
        </row>
        <row r="29">
          <cell r="D29">
            <v>13643</v>
          </cell>
        </row>
        <row r="31">
          <cell r="D31">
            <v>5000</v>
          </cell>
        </row>
        <row r="41">
          <cell r="D41">
            <v>1169.2710622000002</v>
          </cell>
        </row>
      </sheetData>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ción"/>
      <sheetName val="Registro de cifras"/>
      <sheetName val="Habilitación"/>
    </sheetNames>
    <sheetDataSet>
      <sheetData sheetId="0"/>
      <sheetData sheetId="1">
        <row r="7">
          <cell r="D7">
            <v>7198313286</v>
          </cell>
        </row>
        <row r="9">
          <cell r="D9">
            <v>13080270056</v>
          </cell>
        </row>
        <row r="11">
          <cell r="D11">
            <v>1774803689</v>
          </cell>
        </row>
        <row r="13">
          <cell r="D13">
            <v>4408333544</v>
          </cell>
        </row>
        <row r="24">
          <cell r="D24">
            <v>6812535461</v>
          </cell>
        </row>
        <row r="26">
          <cell r="D26">
            <v>1729941253</v>
          </cell>
        </row>
        <row r="30">
          <cell r="D30">
            <v>341061932</v>
          </cell>
        </row>
        <row r="38">
          <cell r="D38">
            <v>1169271062.2</v>
          </cell>
        </row>
      </sheetData>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ción"/>
      <sheetName val="Registro de cifras"/>
      <sheetName val="Habilitación"/>
    </sheetNames>
    <sheetDataSet>
      <sheetData sheetId="0"/>
      <sheetData sheetId="1">
        <row r="7">
          <cell r="D7">
            <v>7198313286</v>
          </cell>
        </row>
        <row r="9">
          <cell r="D9">
            <v>13080270056</v>
          </cell>
        </row>
        <row r="11">
          <cell r="D11">
            <v>1774803689</v>
          </cell>
        </row>
        <row r="13">
          <cell r="D13">
            <v>4408333544</v>
          </cell>
        </row>
        <row r="24">
          <cell r="D24">
            <v>6812535461</v>
          </cell>
        </row>
        <row r="26">
          <cell r="D26">
            <v>1729941253</v>
          </cell>
        </row>
        <row r="30">
          <cell r="D30">
            <v>341061932</v>
          </cell>
        </row>
        <row r="38">
          <cell r="D38">
            <v>949938608.20000005</v>
          </cell>
        </row>
      </sheetData>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ción"/>
      <sheetName val="Registro de cifras"/>
      <sheetName val="Habilitación"/>
    </sheetNames>
    <sheetDataSet>
      <sheetData sheetId="0"/>
      <sheetData sheetId="1">
        <row r="7">
          <cell r="D7">
            <v>7198313286</v>
          </cell>
        </row>
        <row r="9">
          <cell r="D9">
            <v>13080270056</v>
          </cell>
        </row>
        <row r="11">
          <cell r="D11">
            <v>1774803689</v>
          </cell>
        </row>
        <row r="13">
          <cell r="D13">
            <v>4408333544</v>
          </cell>
        </row>
        <row r="24">
          <cell r="D24">
            <v>6812535461</v>
          </cell>
        </row>
        <row r="26">
          <cell r="D26">
            <v>1729941253</v>
          </cell>
        </row>
        <row r="30">
          <cell r="D30">
            <v>341061932</v>
          </cell>
        </row>
        <row r="38">
          <cell r="D38">
            <v>887380902.20000005</v>
          </cell>
        </row>
      </sheetData>
      <sheetData sheetId="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aluación"/>
      <sheetName val="Registro de cifras"/>
      <sheetName val="Habilitación"/>
    </sheetNames>
    <sheetDataSet>
      <sheetData sheetId="0"/>
      <sheetData sheetId="1">
        <row r="7">
          <cell r="D7">
            <v>7198313286</v>
          </cell>
        </row>
        <row r="9">
          <cell r="D9">
            <v>13080270056</v>
          </cell>
        </row>
        <row r="11">
          <cell r="D11">
            <v>1774803689</v>
          </cell>
        </row>
        <row r="13">
          <cell r="D13">
            <v>4408333544</v>
          </cell>
        </row>
        <row r="24">
          <cell r="D24">
            <v>6812535461</v>
          </cell>
        </row>
        <row r="26">
          <cell r="D26">
            <v>1729941253</v>
          </cell>
        </row>
        <row r="30">
          <cell r="D30">
            <v>341061932</v>
          </cell>
        </row>
        <row r="38">
          <cell r="D38">
            <v>983072314.60000002</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6"/>
  <sheetViews>
    <sheetView topLeftCell="A43" zoomScale="90" zoomScaleNormal="90" zoomScaleSheetLayoutView="90" workbookViewId="0">
      <selection activeCell="E14" sqref="E14"/>
    </sheetView>
  </sheetViews>
  <sheetFormatPr baseColWidth="10" defaultColWidth="11.42578125" defaultRowHeight="15" x14ac:dyDescent="0.25"/>
  <cols>
    <col min="1" max="1" width="9.5703125" style="1" customWidth="1"/>
    <col min="2" max="2" width="74.140625" style="1" customWidth="1"/>
    <col min="3" max="3" width="1.5703125" style="1" customWidth="1"/>
    <col min="4" max="4" width="47.7109375" style="61" customWidth="1"/>
    <col min="5" max="16384" width="11.42578125" style="1"/>
  </cols>
  <sheetData>
    <row r="1" spans="1:4" x14ac:dyDescent="0.25">
      <c r="B1" s="2" t="s">
        <v>0</v>
      </c>
      <c r="C1" s="2"/>
      <c r="D1" s="2"/>
    </row>
    <row r="2" spans="1:4" x14ac:dyDescent="0.25">
      <c r="B2" s="2" t="s">
        <v>1</v>
      </c>
      <c r="C2" s="2"/>
      <c r="D2" s="2"/>
    </row>
    <row r="3" spans="1:4" x14ac:dyDescent="0.25">
      <c r="B3" s="4" t="s">
        <v>54</v>
      </c>
      <c r="C3" s="4"/>
      <c r="D3" s="4"/>
    </row>
    <row r="4" spans="1:4" x14ac:dyDescent="0.25">
      <c r="A4" s="5"/>
      <c r="B4" s="6"/>
      <c r="C4" s="6"/>
      <c r="D4" s="7"/>
    </row>
    <row r="5" spans="1:4" x14ac:dyDescent="0.25">
      <c r="A5" s="5"/>
      <c r="B5" s="8" t="s">
        <v>2</v>
      </c>
      <c r="C5" s="6"/>
      <c r="D5" s="9"/>
    </row>
    <row r="6" spans="1:4" ht="14.25" customHeight="1" x14ac:dyDescent="0.25">
      <c r="A6" s="5"/>
      <c r="B6" s="10" t="s">
        <v>3</v>
      </c>
      <c r="C6" s="10"/>
      <c r="D6" s="10"/>
    </row>
    <row r="7" spans="1:4" x14ac:dyDescent="0.25">
      <c r="A7" s="5"/>
      <c r="B7" s="10"/>
      <c r="C7" s="10"/>
      <c r="D7" s="10"/>
    </row>
    <row r="8" spans="1:4" x14ac:dyDescent="0.25">
      <c r="A8" s="5"/>
      <c r="B8" s="10"/>
      <c r="C8" s="10"/>
      <c r="D8" s="10"/>
    </row>
    <row r="9" spans="1:4" x14ac:dyDescent="0.25">
      <c r="A9" s="5"/>
      <c r="B9" s="11"/>
      <c r="C9" s="11"/>
      <c r="D9" s="11"/>
    </row>
    <row r="10" spans="1:4" s="15" customFormat="1" x14ac:dyDescent="0.25">
      <c r="A10" s="12"/>
      <c r="B10" s="13"/>
      <c r="C10" s="13"/>
      <c r="D10" s="14" t="s">
        <v>4</v>
      </c>
    </row>
    <row r="11" spans="1:4" x14ac:dyDescent="0.25">
      <c r="A11" s="5"/>
      <c r="B11" s="6"/>
      <c r="C11" s="6"/>
      <c r="D11" s="9" t="s">
        <v>5</v>
      </c>
    </row>
    <row r="12" spans="1:4" x14ac:dyDescent="0.25">
      <c r="A12" s="16" t="s">
        <v>6</v>
      </c>
      <c r="B12" s="11"/>
      <c r="C12" s="11"/>
      <c r="D12" s="17"/>
    </row>
    <row r="13" spans="1:4" x14ac:dyDescent="0.25">
      <c r="A13" s="18" t="s">
        <v>7</v>
      </c>
      <c r="B13" s="19" t="s">
        <v>8</v>
      </c>
      <c r="C13" s="11"/>
      <c r="D13" s="20"/>
    </row>
    <row r="14" spans="1:4" s="23" customFormat="1" ht="114.75" x14ac:dyDescent="0.25">
      <c r="A14" s="18"/>
      <c r="B14" s="21" t="s">
        <v>9</v>
      </c>
      <c r="C14" s="11"/>
      <c r="D14" s="17" t="s">
        <v>10</v>
      </c>
    </row>
    <row r="15" spans="1:4" s="23" customFormat="1" ht="12.75" x14ac:dyDescent="0.25">
      <c r="A15" s="18"/>
      <c r="B15" s="24" t="s">
        <v>11</v>
      </c>
      <c r="C15" s="11"/>
      <c r="D15" s="20"/>
    </row>
    <row r="16" spans="1:4" s="23" customFormat="1" ht="12.75" x14ac:dyDescent="0.25">
      <c r="A16" s="18" t="s">
        <v>12</v>
      </c>
      <c r="B16" s="21" t="s">
        <v>13</v>
      </c>
      <c r="C16" s="11"/>
      <c r="D16" s="17" t="s">
        <v>10</v>
      </c>
    </row>
    <row r="17" spans="1:4" s="27" customFormat="1" ht="25.5" x14ac:dyDescent="0.25">
      <c r="A17" s="25" t="s">
        <v>14</v>
      </c>
      <c r="B17" s="21" t="s">
        <v>15</v>
      </c>
      <c r="C17" s="11"/>
      <c r="D17" s="17" t="s">
        <v>10</v>
      </c>
    </row>
    <row r="18" spans="1:4" s="27" customFormat="1" ht="12.75" x14ac:dyDescent="0.25">
      <c r="A18" s="25" t="s">
        <v>16</v>
      </c>
      <c r="B18" s="21" t="s">
        <v>17</v>
      </c>
      <c r="C18" s="11"/>
      <c r="D18" s="17" t="s">
        <v>10</v>
      </c>
    </row>
    <row r="19" spans="1:4" s="27" customFormat="1" ht="25.5" x14ac:dyDescent="0.25">
      <c r="A19" s="25" t="s">
        <v>18</v>
      </c>
      <c r="B19" s="21" t="s">
        <v>19</v>
      </c>
      <c r="C19" s="11"/>
      <c r="D19" s="29" t="s">
        <v>10</v>
      </c>
    </row>
    <row r="20" spans="1:4" s="27" customFormat="1" ht="12.75" x14ac:dyDescent="0.25">
      <c r="A20" s="25" t="s">
        <v>20</v>
      </c>
      <c r="B20" s="21" t="s">
        <v>21</v>
      </c>
      <c r="C20" s="11"/>
      <c r="D20" s="17" t="s">
        <v>10</v>
      </c>
    </row>
    <row r="21" spans="1:4" ht="84" customHeight="1" x14ac:dyDescent="0.25">
      <c r="A21" s="25"/>
      <c r="B21" s="21" t="s">
        <v>22</v>
      </c>
      <c r="C21" s="30"/>
      <c r="D21" s="31" t="s">
        <v>23</v>
      </c>
    </row>
    <row r="22" spans="1:4" x14ac:dyDescent="0.25">
      <c r="A22" s="33"/>
      <c r="B22" s="11" t="s">
        <v>24</v>
      </c>
      <c r="C22" s="27"/>
      <c r="D22" s="32"/>
    </row>
    <row r="23" spans="1:4" x14ac:dyDescent="0.25">
      <c r="A23" s="33"/>
      <c r="B23" s="11" t="s">
        <v>25</v>
      </c>
      <c r="C23" s="27"/>
      <c r="D23" s="32"/>
    </row>
    <row r="24" spans="1:4" ht="45" customHeight="1" x14ac:dyDescent="0.25">
      <c r="A24" s="33"/>
      <c r="B24" s="30" t="s">
        <v>26</v>
      </c>
      <c r="C24" s="11"/>
      <c r="D24" s="35" t="s">
        <v>27</v>
      </c>
    </row>
    <row r="25" spans="1:4" x14ac:dyDescent="0.25">
      <c r="A25" s="25" t="s">
        <v>28</v>
      </c>
      <c r="B25" s="30" t="s">
        <v>29</v>
      </c>
      <c r="C25" s="11"/>
      <c r="D25" s="35" t="s">
        <v>10</v>
      </c>
    </row>
    <row r="26" spans="1:4" x14ac:dyDescent="0.25">
      <c r="A26" s="33"/>
      <c r="B26" s="11" t="s">
        <v>30</v>
      </c>
      <c r="C26" s="11"/>
      <c r="D26" s="35"/>
    </row>
    <row r="27" spans="1:4" x14ac:dyDescent="0.25">
      <c r="A27" s="33"/>
      <c r="B27" s="11" t="s">
        <v>31</v>
      </c>
      <c r="C27" s="11"/>
      <c r="D27" s="35"/>
    </row>
    <row r="28" spans="1:4" x14ac:dyDescent="0.25">
      <c r="A28" s="33"/>
      <c r="B28" s="11"/>
      <c r="C28" s="11"/>
      <c r="D28" s="35"/>
    </row>
    <row r="29" spans="1:4" x14ac:dyDescent="0.2">
      <c r="A29" s="33"/>
      <c r="B29" s="36" t="s">
        <v>32</v>
      </c>
      <c r="C29" s="11"/>
      <c r="D29" s="37"/>
    </row>
    <row r="30" spans="1:4" x14ac:dyDescent="0.25">
      <c r="A30" s="33"/>
      <c r="B30" s="11"/>
      <c r="C30" s="11"/>
      <c r="D30" s="37"/>
    </row>
    <row r="31" spans="1:4" x14ac:dyDescent="0.2">
      <c r="A31" s="33"/>
      <c r="B31" s="38" t="s">
        <v>33</v>
      </c>
      <c r="C31" s="39"/>
      <c r="D31" s="40">
        <f>IFERROR((D32-D33),0)</f>
        <v>3795531038.46</v>
      </c>
    </row>
    <row r="32" spans="1:4" x14ac:dyDescent="0.2">
      <c r="A32" s="33"/>
      <c r="B32" s="41" t="s">
        <v>34</v>
      </c>
      <c r="C32" s="11"/>
      <c r="D32" s="42">
        <v>5283472213.2200003</v>
      </c>
    </row>
    <row r="33" spans="1:5" x14ac:dyDescent="0.2">
      <c r="A33" s="33"/>
      <c r="B33" s="43"/>
      <c r="C33" s="11"/>
      <c r="D33" s="42">
        <v>1487941174.76</v>
      </c>
    </row>
    <row r="34" spans="1:5" x14ac:dyDescent="0.2">
      <c r="A34" s="33"/>
      <c r="B34" s="44"/>
      <c r="C34" s="45"/>
      <c r="D34" s="46" t="str">
        <f>IF(D31&gt;='[1]Registro de cifras'!D38,"Cumple","No cumple")</f>
        <v>Cumple</v>
      </c>
      <c r="E34" s="34"/>
    </row>
    <row r="35" spans="1:5" x14ac:dyDescent="0.25">
      <c r="A35" s="33"/>
      <c r="B35" s="11"/>
      <c r="C35" s="11"/>
      <c r="D35" s="37"/>
    </row>
    <row r="36" spans="1:5" x14ac:dyDescent="0.2">
      <c r="A36" s="33"/>
      <c r="B36" s="38" t="s">
        <v>35</v>
      </c>
      <c r="C36" s="39"/>
      <c r="D36" s="47">
        <f>(IFERROR((D37/D38),2))</f>
        <v>0.51467411493059723</v>
      </c>
    </row>
    <row r="37" spans="1:5" x14ac:dyDescent="0.2">
      <c r="A37" s="33"/>
      <c r="B37" s="48" t="s">
        <v>36</v>
      </c>
      <c r="C37" s="11"/>
      <c r="D37" s="42">
        <v>3449628438.4400001</v>
      </c>
    </row>
    <row r="38" spans="1:5" x14ac:dyDescent="0.2">
      <c r="A38" s="33"/>
      <c r="B38" s="43" t="s">
        <v>37</v>
      </c>
      <c r="C38" s="11"/>
      <c r="D38" s="42">
        <v>6702548930.2200003</v>
      </c>
    </row>
    <row r="39" spans="1:5" x14ac:dyDescent="0.2">
      <c r="A39" s="33"/>
      <c r="B39" s="44"/>
      <c r="C39" s="45"/>
      <c r="D39" s="46" t="str">
        <f>IF(D36&lt;=75%,"Cumple","No cumple")</f>
        <v>Cumple</v>
      </c>
    </row>
    <row r="40" spans="1:5" x14ac:dyDescent="0.25">
      <c r="A40" s="33"/>
      <c r="B40" s="11"/>
      <c r="C40" s="11"/>
      <c r="D40" s="37"/>
    </row>
    <row r="41" spans="1:5" x14ac:dyDescent="0.2">
      <c r="A41" s="33"/>
      <c r="B41" s="38" t="s">
        <v>38</v>
      </c>
      <c r="C41" s="39"/>
      <c r="D41" s="49">
        <f>IFERROR((D42/D43),0)</f>
        <v>3.5508609499110118</v>
      </c>
    </row>
    <row r="42" spans="1:5" x14ac:dyDescent="0.2">
      <c r="A42" s="33"/>
      <c r="B42" s="48" t="s">
        <v>39</v>
      </c>
      <c r="C42" s="11"/>
      <c r="D42" s="42">
        <v>5283472213.2200003</v>
      </c>
    </row>
    <row r="43" spans="1:5" x14ac:dyDescent="0.2">
      <c r="A43" s="33"/>
      <c r="B43" s="43" t="s">
        <v>40</v>
      </c>
      <c r="C43" s="11"/>
      <c r="D43" s="42">
        <v>1487941174.76</v>
      </c>
    </row>
    <row r="44" spans="1:5" x14ac:dyDescent="0.2">
      <c r="A44" s="33"/>
      <c r="B44" s="44"/>
      <c r="C44" s="45"/>
      <c r="D44" s="46" t="str">
        <f>IF(D41&gt;=1,"Cumple","No cumple")</f>
        <v>Cumple</v>
      </c>
    </row>
    <row r="45" spans="1:5" x14ac:dyDescent="0.25">
      <c r="A45" s="33"/>
      <c r="B45" s="11"/>
      <c r="C45" s="11"/>
      <c r="D45" s="37"/>
    </row>
    <row r="46" spans="1:5" x14ac:dyDescent="0.2">
      <c r="A46" s="33"/>
      <c r="B46" s="36" t="s">
        <v>41</v>
      </c>
      <c r="C46" s="11"/>
      <c r="D46" s="37"/>
    </row>
    <row r="47" spans="1:5" x14ac:dyDescent="0.25">
      <c r="A47" s="33"/>
      <c r="B47" s="11"/>
      <c r="C47" s="11"/>
      <c r="D47" s="37"/>
    </row>
    <row r="48" spans="1:5" x14ac:dyDescent="0.2">
      <c r="A48" s="33"/>
      <c r="B48" s="38" t="s">
        <v>42</v>
      </c>
      <c r="C48" s="39"/>
      <c r="D48" s="47">
        <f>IFERROR((D49/D50),0)</f>
        <v>0.17145624801527282</v>
      </c>
    </row>
    <row r="49" spans="1:4" x14ac:dyDescent="0.2">
      <c r="A49" s="33"/>
      <c r="B49" s="48" t="s">
        <v>43</v>
      </c>
      <c r="C49" s="11"/>
      <c r="D49" s="42">
        <v>1653766240.21</v>
      </c>
    </row>
    <row r="50" spans="1:4" x14ac:dyDescent="0.2">
      <c r="A50" s="33"/>
      <c r="B50" s="43" t="s">
        <v>44</v>
      </c>
      <c r="C50" s="11"/>
      <c r="D50" s="42">
        <v>9645412514</v>
      </c>
    </row>
    <row r="51" spans="1:4" x14ac:dyDescent="0.2">
      <c r="A51" s="33"/>
      <c r="B51" s="44"/>
      <c r="C51" s="45"/>
      <c r="D51" s="46" t="str">
        <f>IF(D48&gt;=0.5%,"Cumple","No Cumple")</f>
        <v>Cumple</v>
      </c>
    </row>
    <row r="52" spans="1:4" x14ac:dyDescent="0.2">
      <c r="A52" s="33"/>
      <c r="B52" s="50"/>
      <c r="C52" s="11"/>
      <c r="D52" s="37"/>
    </row>
    <row r="53" spans="1:4" x14ac:dyDescent="0.2">
      <c r="A53" s="33"/>
      <c r="B53" s="38" t="s">
        <v>45</v>
      </c>
      <c r="C53" s="39"/>
      <c r="D53" s="47">
        <f>IFERROR((D54/D55),0)</f>
        <v>0.15059348973843173</v>
      </c>
    </row>
    <row r="54" spans="1:4" x14ac:dyDescent="0.2">
      <c r="A54" s="33"/>
      <c r="B54" s="48" t="s">
        <v>46</v>
      </c>
      <c r="C54" s="11"/>
      <c r="D54" s="42">
        <v>1452536330.45</v>
      </c>
    </row>
    <row r="55" spans="1:4" x14ac:dyDescent="0.2">
      <c r="A55" s="33"/>
      <c r="B55" s="43" t="s">
        <v>44</v>
      </c>
      <c r="C55" s="11"/>
      <c r="D55" s="42">
        <v>9645412514</v>
      </c>
    </row>
    <row r="56" spans="1:4" x14ac:dyDescent="0.2">
      <c r="A56" s="33"/>
      <c r="B56" s="44"/>
      <c r="C56" s="45"/>
      <c r="D56" s="46" t="str">
        <f>IF(D53&gt;=0.1%,"Cumple","Cumple")</f>
        <v>Cumple</v>
      </c>
    </row>
    <row r="57" spans="1:4" x14ac:dyDescent="0.2">
      <c r="A57" s="33"/>
      <c r="B57" s="50"/>
      <c r="C57" s="11"/>
      <c r="D57" s="37"/>
    </row>
    <row r="58" spans="1:4" x14ac:dyDescent="0.2">
      <c r="A58" s="33"/>
      <c r="B58" s="50"/>
      <c r="C58" s="11"/>
      <c r="D58" s="37"/>
    </row>
    <row r="59" spans="1:4" x14ac:dyDescent="0.2">
      <c r="A59" s="33"/>
      <c r="B59" s="50"/>
      <c r="C59" s="11"/>
      <c r="D59" s="51"/>
    </row>
    <row r="60" spans="1:4" x14ac:dyDescent="0.2">
      <c r="A60" s="33"/>
      <c r="B60" s="50"/>
      <c r="C60" s="11"/>
      <c r="D60" s="63" t="str">
        <f>IF(AND(D44="Cumple",D51="Cumple",D56="Cumple",D39="Cumple",D34="Cumple",D25="Cumple",D20="Cumple",D19="Cumple",D18="Cumple",D17="Cumple",D16="Cumple",D14="Cumple"),"Habilitado","Inhabilitado")</f>
        <v>Habilitado</v>
      </c>
    </row>
    <row r="61" spans="1:4" x14ac:dyDescent="0.2">
      <c r="A61" s="33"/>
      <c r="B61" s="50"/>
      <c r="C61" s="11"/>
      <c r="D61" s="52"/>
    </row>
    <row r="62" spans="1:4" x14ac:dyDescent="0.25">
      <c r="A62" s="33"/>
      <c r="B62" s="11" t="s">
        <v>47</v>
      </c>
      <c r="C62" s="11"/>
      <c r="D62" s="53"/>
    </row>
    <row r="63" spans="1:4" x14ac:dyDescent="0.25">
      <c r="A63" s="33"/>
      <c r="B63" s="11"/>
      <c r="C63" s="11"/>
      <c r="D63" s="32"/>
    </row>
    <row r="64" spans="1:4" x14ac:dyDescent="0.25">
      <c r="A64" s="33"/>
      <c r="B64" s="11"/>
      <c r="C64" s="11"/>
      <c r="D64" s="32"/>
    </row>
    <row r="65" spans="1:4" x14ac:dyDescent="0.25">
      <c r="A65" s="33"/>
      <c r="B65" s="54" t="s">
        <v>48</v>
      </c>
      <c r="C65" s="11"/>
      <c r="D65" s="55" t="s">
        <v>49</v>
      </c>
    </row>
    <row r="66" spans="1:4" x14ac:dyDescent="0.25">
      <c r="A66" s="33"/>
      <c r="B66" s="56" t="s">
        <v>50</v>
      </c>
      <c r="C66" s="11"/>
      <c r="D66" s="57" t="s">
        <v>50</v>
      </c>
    </row>
    <row r="67" spans="1:4" x14ac:dyDescent="0.25">
      <c r="A67" s="33"/>
      <c r="B67" s="27"/>
      <c r="C67" s="11"/>
      <c r="D67" s="57"/>
    </row>
    <row r="68" spans="1:4" x14ac:dyDescent="0.25">
      <c r="A68" s="33"/>
      <c r="B68" s="27"/>
      <c r="C68" s="11"/>
      <c r="D68" s="57"/>
    </row>
    <row r="69" spans="1:4" x14ac:dyDescent="0.25">
      <c r="A69" s="33"/>
      <c r="B69" s="27"/>
      <c r="C69" s="11"/>
      <c r="D69" s="57"/>
    </row>
    <row r="70" spans="1:4" x14ac:dyDescent="0.25">
      <c r="A70" s="33"/>
      <c r="B70" s="54" t="s">
        <v>51</v>
      </c>
      <c r="C70" s="11"/>
      <c r="D70" s="32"/>
    </row>
    <row r="71" spans="1:4" x14ac:dyDescent="0.25">
      <c r="A71" s="33"/>
      <c r="B71" s="56" t="s">
        <v>50</v>
      </c>
      <c r="C71" s="11"/>
      <c r="D71" s="32"/>
    </row>
    <row r="72" spans="1:4" x14ac:dyDescent="0.25">
      <c r="A72" s="58"/>
      <c r="B72" s="59"/>
      <c r="C72" s="59"/>
      <c r="D72" s="60"/>
    </row>
    <row r="73" spans="1:4" x14ac:dyDescent="0.25">
      <c r="D73" s="34"/>
    </row>
    <row r="74" spans="1:4" x14ac:dyDescent="0.25">
      <c r="D74" s="34"/>
    </row>
    <row r="75" spans="1:4" x14ac:dyDescent="0.25">
      <c r="D75" s="34"/>
    </row>
    <row r="76" spans="1:4" x14ac:dyDescent="0.25">
      <c r="D76" s="34"/>
    </row>
    <row r="77" spans="1:4" x14ac:dyDescent="0.25">
      <c r="D77" s="34"/>
    </row>
    <row r="78" spans="1:4" x14ac:dyDescent="0.25">
      <c r="D78" s="34"/>
    </row>
    <row r="79" spans="1:4" x14ac:dyDescent="0.25">
      <c r="D79" s="34"/>
    </row>
    <row r="80" spans="1:4" x14ac:dyDescent="0.25">
      <c r="D80" s="34"/>
    </row>
    <row r="81" spans="4:4" x14ac:dyDescent="0.25">
      <c r="D81" s="34"/>
    </row>
    <row r="82" spans="4:4" x14ac:dyDescent="0.25">
      <c r="D82" s="34"/>
    </row>
    <row r="83" spans="4:4" x14ac:dyDescent="0.25">
      <c r="D83" s="34"/>
    </row>
    <row r="84" spans="4:4" x14ac:dyDescent="0.25">
      <c r="D84" s="34"/>
    </row>
    <row r="85" spans="4:4" x14ac:dyDescent="0.25">
      <c r="D85" s="34"/>
    </row>
    <row r="86" spans="4:4" x14ac:dyDescent="0.25">
      <c r="D86" s="34"/>
    </row>
  </sheetData>
  <mergeCells count="2">
    <mergeCell ref="B3:D3"/>
    <mergeCell ref="B6:D8"/>
  </mergeCells>
  <conditionalFormatting sqref="D60">
    <cfRule type="cellIs" dxfId="16" priority="1" operator="equal">
      <formula>"Inhabilitado"</formula>
    </cfRule>
  </conditionalFormatting>
  <printOptions horizontalCentered="1"/>
  <pageMargins left="0.70866141732283472" right="0.70866141732283472" top="0.74803149606299213" bottom="0.74803149606299213" header="0.31496062992125984" footer="0.31496062992125984"/>
  <pageSetup scale="58" fitToWidth="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
  <sheetViews>
    <sheetView topLeftCell="A52" zoomScale="90" zoomScaleNormal="90" zoomScaleSheetLayoutView="90" workbookViewId="0">
      <selection activeCell="D60" sqref="D60"/>
    </sheetView>
  </sheetViews>
  <sheetFormatPr baseColWidth="10" defaultColWidth="11.42578125" defaultRowHeight="15" x14ac:dyDescent="0.25"/>
  <cols>
    <col min="1" max="1" width="9.5703125" style="1" customWidth="1"/>
    <col min="2" max="2" width="74.140625" style="1" customWidth="1"/>
    <col min="3" max="3" width="1.5703125" style="1" customWidth="1"/>
    <col min="4" max="4" width="47.7109375" style="61" customWidth="1"/>
    <col min="5" max="5" width="26.42578125" style="61" customWidth="1"/>
    <col min="6" max="16384" width="11.42578125" style="1"/>
  </cols>
  <sheetData>
    <row r="1" spans="1:5" x14ac:dyDescent="0.25">
      <c r="B1" s="4" t="s">
        <v>0</v>
      </c>
      <c r="C1" s="4"/>
      <c r="D1" s="4"/>
      <c r="E1" s="3"/>
    </row>
    <row r="2" spans="1:5" x14ac:dyDescent="0.25">
      <c r="B2" s="4" t="s">
        <v>1</v>
      </c>
      <c r="C2" s="4"/>
      <c r="D2" s="4"/>
      <c r="E2" s="3"/>
    </row>
    <row r="3" spans="1:5" x14ac:dyDescent="0.25">
      <c r="B3" s="4" t="s">
        <v>56</v>
      </c>
      <c r="C3" s="4"/>
      <c r="D3" s="4"/>
      <c r="E3" s="1"/>
    </row>
    <row r="4" spans="1:5" x14ac:dyDescent="0.25">
      <c r="A4" s="5"/>
      <c r="B4" s="6"/>
      <c r="C4" s="6"/>
      <c r="D4" s="7"/>
      <c r="E4" s="7"/>
    </row>
    <row r="5" spans="1:5" x14ac:dyDescent="0.25">
      <c r="A5" s="5"/>
      <c r="B5" s="8" t="s">
        <v>2</v>
      </c>
      <c r="C5" s="6"/>
      <c r="D5" s="9"/>
      <c r="E5" s="9"/>
    </row>
    <row r="6" spans="1:5" ht="14.25" customHeight="1" x14ac:dyDescent="0.25">
      <c r="A6" s="5"/>
      <c r="B6" s="10" t="s">
        <v>3</v>
      </c>
      <c r="C6" s="10"/>
      <c r="D6" s="10"/>
      <c r="E6" s="11"/>
    </row>
    <row r="7" spans="1:5" x14ac:dyDescent="0.25">
      <c r="A7" s="5"/>
      <c r="B7" s="10"/>
      <c r="C7" s="10"/>
      <c r="D7" s="10"/>
      <c r="E7" s="11"/>
    </row>
    <row r="8" spans="1:5" x14ac:dyDescent="0.25">
      <c r="A8" s="5"/>
      <c r="B8" s="10"/>
      <c r="C8" s="10"/>
      <c r="D8" s="10"/>
      <c r="E8" s="11"/>
    </row>
    <row r="9" spans="1:5" x14ac:dyDescent="0.25">
      <c r="A9" s="5"/>
      <c r="B9" s="11"/>
      <c r="C9" s="11"/>
      <c r="D9" s="11"/>
      <c r="E9" s="11"/>
    </row>
    <row r="10" spans="1:5" s="15" customFormat="1" x14ac:dyDescent="0.25">
      <c r="A10" s="12"/>
      <c r="B10" s="13"/>
      <c r="C10" s="13"/>
      <c r="D10" s="14" t="s">
        <v>60</v>
      </c>
      <c r="E10" s="14"/>
    </row>
    <row r="11" spans="1:5" x14ac:dyDescent="0.25">
      <c r="A11" s="5"/>
      <c r="B11" s="6"/>
      <c r="C11" s="6"/>
      <c r="D11" s="9" t="s">
        <v>58</v>
      </c>
      <c r="E11" s="9"/>
    </row>
    <row r="12" spans="1:5" x14ac:dyDescent="0.25">
      <c r="A12" s="16" t="s">
        <v>6</v>
      </c>
      <c r="B12" s="11"/>
      <c r="C12" s="11"/>
      <c r="D12" s="17"/>
      <c r="E12" s="17"/>
    </row>
    <row r="13" spans="1:5" x14ac:dyDescent="0.25">
      <c r="A13" s="18" t="s">
        <v>7</v>
      </c>
      <c r="B13" s="19" t="s">
        <v>8</v>
      </c>
      <c r="C13" s="11"/>
      <c r="D13" s="20"/>
      <c r="E13" s="17"/>
    </row>
    <row r="14" spans="1:5" s="23" customFormat="1" ht="114.75" x14ac:dyDescent="0.25">
      <c r="A14" s="18"/>
      <c r="B14" s="21" t="s">
        <v>9</v>
      </c>
      <c r="C14" s="11"/>
      <c r="D14" s="17" t="s">
        <v>10</v>
      </c>
      <c r="E14" s="22"/>
    </row>
    <row r="15" spans="1:5" s="23" customFormat="1" ht="12.75" x14ac:dyDescent="0.25">
      <c r="A15" s="18"/>
      <c r="B15" s="24" t="s">
        <v>11</v>
      </c>
      <c r="C15" s="11"/>
      <c r="D15" s="20"/>
      <c r="E15" s="22"/>
    </row>
    <row r="16" spans="1:5" s="23" customFormat="1" ht="12.75" x14ac:dyDescent="0.25">
      <c r="A16" s="18" t="s">
        <v>12</v>
      </c>
      <c r="B16" s="21" t="s">
        <v>13</v>
      </c>
      <c r="C16" s="11"/>
      <c r="D16" s="17" t="s">
        <v>10</v>
      </c>
      <c r="E16" s="22"/>
    </row>
    <row r="17" spans="1:5" s="27" customFormat="1" ht="25.5" x14ac:dyDescent="0.25">
      <c r="A17" s="25" t="s">
        <v>14</v>
      </c>
      <c r="B17" s="21" t="s">
        <v>15</v>
      </c>
      <c r="C17" s="11"/>
      <c r="D17" s="17" t="s">
        <v>10</v>
      </c>
      <c r="E17" s="26"/>
    </row>
    <row r="18" spans="1:5" s="27" customFormat="1" ht="12.75" x14ac:dyDescent="0.25">
      <c r="A18" s="25" t="s">
        <v>16</v>
      </c>
      <c r="B18" s="21" t="s">
        <v>17</v>
      </c>
      <c r="C18" s="11"/>
      <c r="D18" s="17" t="s">
        <v>10</v>
      </c>
      <c r="E18" s="28"/>
    </row>
    <row r="19" spans="1:5" s="27" customFormat="1" ht="25.5" x14ac:dyDescent="0.25">
      <c r="A19" s="25" t="s">
        <v>18</v>
      </c>
      <c r="B19" s="21" t="s">
        <v>19</v>
      </c>
      <c r="C19" s="11"/>
      <c r="D19" s="29" t="s">
        <v>10</v>
      </c>
      <c r="E19" s="26"/>
    </row>
    <row r="20" spans="1:5" s="27" customFormat="1" ht="12.75" x14ac:dyDescent="0.25">
      <c r="A20" s="25" t="s">
        <v>20</v>
      </c>
      <c r="B20" s="21" t="s">
        <v>21</v>
      </c>
      <c r="C20" s="11"/>
      <c r="D20" s="17" t="s">
        <v>10</v>
      </c>
      <c r="E20" s="28"/>
    </row>
    <row r="21" spans="1:5" ht="84" customHeight="1" x14ac:dyDescent="0.25">
      <c r="A21" s="25"/>
      <c r="B21" s="21" t="s">
        <v>22</v>
      </c>
      <c r="C21" s="30"/>
      <c r="D21" s="31" t="s">
        <v>23</v>
      </c>
      <c r="E21" s="32"/>
    </row>
    <row r="22" spans="1:5" x14ac:dyDescent="0.25">
      <c r="A22" s="33"/>
      <c r="B22" s="11" t="s">
        <v>24</v>
      </c>
      <c r="C22" s="27"/>
      <c r="D22" s="32"/>
      <c r="E22" s="34"/>
    </row>
    <row r="23" spans="1:5" x14ac:dyDescent="0.25">
      <c r="A23" s="33"/>
      <c r="B23" s="11" t="s">
        <v>25</v>
      </c>
      <c r="C23" s="27"/>
      <c r="D23" s="32"/>
      <c r="E23" s="34"/>
    </row>
    <row r="24" spans="1:5" ht="45" customHeight="1" x14ac:dyDescent="0.25">
      <c r="A24" s="33"/>
      <c r="B24" s="30" t="s">
        <v>26</v>
      </c>
      <c r="C24" s="11"/>
      <c r="D24" s="35"/>
      <c r="E24" s="34"/>
    </row>
    <row r="25" spans="1:5" x14ac:dyDescent="0.25">
      <c r="A25" s="25" t="s">
        <v>28</v>
      </c>
      <c r="B25" s="30" t="s">
        <v>29</v>
      </c>
      <c r="C25" s="11"/>
      <c r="D25" s="35" t="s">
        <v>10</v>
      </c>
      <c r="E25" s="34"/>
    </row>
    <row r="26" spans="1:5" x14ac:dyDescent="0.25">
      <c r="A26" s="33"/>
      <c r="B26" s="11" t="s">
        <v>30</v>
      </c>
      <c r="C26" s="11"/>
      <c r="D26" s="35"/>
      <c r="E26" s="34"/>
    </row>
    <row r="27" spans="1:5" x14ac:dyDescent="0.25">
      <c r="A27" s="33"/>
      <c r="B27" s="11" t="s">
        <v>31</v>
      </c>
      <c r="C27" s="11"/>
      <c r="D27" s="35"/>
      <c r="E27" s="34"/>
    </row>
    <row r="28" spans="1:5" x14ac:dyDescent="0.25">
      <c r="A28" s="33"/>
      <c r="B28" s="11"/>
      <c r="C28" s="11"/>
      <c r="D28" s="35"/>
      <c r="E28" s="34"/>
    </row>
    <row r="29" spans="1:5" x14ac:dyDescent="0.2">
      <c r="A29" s="33"/>
      <c r="B29" s="36" t="s">
        <v>32</v>
      </c>
      <c r="C29" s="11"/>
      <c r="D29" s="37"/>
      <c r="E29" s="34"/>
    </row>
    <row r="30" spans="1:5" x14ac:dyDescent="0.25">
      <c r="A30" s="33"/>
      <c r="B30" s="11"/>
      <c r="C30" s="11"/>
      <c r="D30" s="37"/>
      <c r="E30" s="34"/>
    </row>
    <row r="31" spans="1:5" x14ac:dyDescent="0.2">
      <c r="A31" s="33"/>
      <c r="B31" s="38" t="s">
        <v>33</v>
      </c>
      <c r="C31" s="39"/>
      <c r="D31" s="40">
        <f>IFERROR((D32-D33),0)</f>
        <v>5423509597</v>
      </c>
      <c r="E31" s="34"/>
    </row>
    <row r="32" spans="1:5" x14ac:dyDescent="0.2">
      <c r="A32" s="33"/>
      <c r="B32" s="41" t="s">
        <v>34</v>
      </c>
      <c r="C32" s="11"/>
      <c r="D32" s="42">
        <f>+'[10]Registro de cifras'!D7</f>
        <v>7198313286</v>
      </c>
      <c r="E32" s="34"/>
    </row>
    <row r="33" spans="1:6" x14ac:dyDescent="0.2">
      <c r="A33" s="33"/>
      <c r="B33" s="43"/>
      <c r="C33" s="11"/>
      <c r="D33" s="42">
        <f>+'[10]Registro de cifras'!D11</f>
        <v>1774803689</v>
      </c>
      <c r="E33" s="34"/>
    </row>
    <row r="34" spans="1:6" x14ac:dyDescent="0.2">
      <c r="A34" s="33"/>
      <c r="B34" s="44"/>
      <c r="C34" s="45"/>
      <c r="D34" s="46" t="str">
        <f>IF(D31&gt;='[10]Registro de cifras'!D38,"Cumple","Rechazada")</f>
        <v>Cumple</v>
      </c>
      <c r="E34" s="34"/>
      <c r="F34" s="34"/>
    </row>
    <row r="35" spans="1:6" x14ac:dyDescent="0.25">
      <c r="A35" s="33"/>
      <c r="B35" s="11"/>
      <c r="C35" s="11"/>
      <c r="D35" s="37"/>
      <c r="E35" s="1"/>
    </row>
    <row r="36" spans="1:6" x14ac:dyDescent="0.2">
      <c r="A36" s="33"/>
      <c r="B36" s="38" t="s">
        <v>35</v>
      </c>
      <c r="C36" s="39"/>
      <c r="D36" s="47">
        <f>(IFERROR((D37/D38),2))</f>
        <v>0.33702160009898807</v>
      </c>
      <c r="E36" s="34"/>
    </row>
    <row r="37" spans="1:6" x14ac:dyDescent="0.2">
      <c r="A37" s="33"/>
      <c r="B37" s="48" t="s">
        <v>36</v>
      </c>
      <c r="C37" s="11"/>
      <c r="D37" s="42">
        <f>'[10]Registro de cifras'!D13</f>
        <v>4408333544</v>
      </c>
      <c r="E37" s="34"/>
    </row>
    <row r="38" spans="1:6" x14ac:dyDescent="0.2">
      <c r="A38" s="33"/>
      <c r="B38" s="43" t="s">
        <v>37</v>
      </c>
      <c r="C38" s="11"/>
      <c r="D38" s="42">
        <f>'[10]Registro de cifras'!D9</f>
        <v>13080270056</v>
      </c>
      <c r="E38" s="34"/>
    </row>
    <row r="39" spans="1:6" x14ac:dyDescent="0.2">
      <c r="A39" s="33"/>
      <c r="B39" s="44"/>
      <c r="C39" s="45"/>
      <c r="D39" s="46" t="str">
        <f>IF(D36&lt;=75%,"Cumple","Rechazada")</f>
        <v>Cumple</v>
      </c>
      <c r="E39" s="34"/>
    </row>
    <row r="40" spans="1:6" x14ac:dyDescent="0.25">
      <c r="A40" s="33"/>
      <c r="B40" s="11"/>
      <c r="C40" s="11"/>
      <c r="D40" s="37"/>
      <c r="E40" s="34"/>
    </row>
    <row r="41" spans="1:6" x14ac:dyDescent="0.2">
      <c r="A41" s="33"/>
      <c r="B41" s="38" t="s">
        <v>38</v>
      </c>
      <c r="C41" s="39"/>
      <c r="D41" s="49">
        <f>IFERROR((D42/D43),0)</f>
        <v>4.0558363331190934</v>
      </c>
      <c r="E41" s="34"/>
    </row>
    <row r="42" spans="1:6" x14ac:dyDescent="0.2">
      <c r="A42" s="33"/>
      <c r="B42" s="48" t="s">
        <v>39</v>
      </c>
      <c r="C42" s="11"/>
      <c r="D42" s="42">
        <f>'[10]Registro de cifras'!D7</f>
        <v>7198313286</v>
      </c>
      <c r="E42" s="34"/>
    </row>
    <row r="43" spans="1:6" x14ac:dyDescent="0.2">
      <c r="A43" s="33"/>
      <c r="B43" s="43" t="s">
        <v>40</v>
      </c>
      <c r="C43" s="11"/>
      <c r="D43" s="42">
        <f>'[10]Registro de cifras'!D11</f>
        <v>1774803689</v>
      </c>
      <c r="E43" s="34"/>
    </row>
    <row r="44" spans="1:6" x14ac:dyDescent="0.2">
      <c r="A44" s="33"/>
      <c r="B44" s="44"/>
      <c r="C44" s="45"/>
      <c r="D44" s="46" t="str">
        <f>IF(D41&gt;=1,"Cumple","Rechazada")</f>
        <v>Cumple</v>
      </c>
      <c r="E44" s="34"/>
    </row>
    <row r="45" spans="1:6" x14ac:dyDescent="0.25">
      <c r="A45" s="33"/>
      <c r="B45" s="11"/>
      <c r="C45" s="11"/>
      <c r="D45" s="37"/>
      <c r="E45" s="34"/>
    </row>
    <row r="46" spans="1:6" x14ac:dyDescent="0.2">
      <c r="A46" s="33"/>
      <c r="B46" s="36" t="s">
        <v>41</v>
      </c>
      <c r="C46" s="11"/>
      <c r="D46" s="37"/>
      <c r="E46" s="34"/>
    </row>
    <row r="47" spans="1:6" x14ac:dyDescent="0.25">
      <c r="A47" s="33"/>
      <c r="B47" s="11"/>
      <c r="C47" s="11"/>
      <c r="D47" s="37"/>
      <c r="E47" s="34"/>
    </row>
    <row r="48" spans="1:6" x14ac:dyDescent="0.2">
      <c r="A48" s="33"/>
      <c r="B48" s="38" t="s">
        <v>42</v>
      </c>
      <c r="C48" s="39"/>
      <c r="D48" s="47">
        <f>IFERROR((D49/D50),0)</f>
        <v>0.25393500891165488</v>
      </c>
      <c r="E48" s="34"/>
    </row>
    <row r="49" spans="1:5" x14ac:dyDescent="0.2">
      <c r="A49" s="33"/>
      <c r="B49" s="48" t="s">
        <v>43</v>
      </c>
      <c r="C49" s="11"/>
      <c r="D49" s="42">
        <f>+'[10]Registro de cifras'!D26</f>
        <v>1729941253</v>
      </c>
      <c r="E49" s="34"/>
    </row>
    <row r="50" spans="1:5" x14ac:dyDescent="0.2">
      <c r="A50" s="33"/>
      <c r="B50" s="43" t="s">
        <v>44</v>
      </c>
      <c r="C50" s="11"/>
      <c r="D50" s="42">
        <f>+'[10]Registro de cifras'!D24</f>
        <v>6812535461</v>
      </c>
      <c r="E50" s="34"/>
    </row>
    <row r="51" spans="1:5" x14ac:dyDescent="0.2">
      <c r="A51" s="33"/>
      <c r="B51" s="44"/>
      <c r="C51" s="45"/>
      <c r="D51" s="46" t="str">
        <f>IF(D48&gt;=0.5%,"Cumple","Rechazada")</f>
        <v>Cumple</v>
      </c>
      <c r="E51" s="34"/>
    </row>
    <row r="52" spans="1:5" x14ac:dyDescent="0.2">
      <c r="A52" s="33"/>
      <c r="B52" s="50"/>
      <c r="C52" s="11"/>
      <c r="D52" s="37"/>
      <c r="E52" s="34"/>
    </row>
    <row r="53" spans="1:5" x14ac:dyDescent="0.2">
      <c r="A53" s="33"/>
      <c r="B53" s="38" t="s">
        <v>45</v>
      </c>
      <c r="C53" s="39"/>
      <c r="D53" s="47">
        <f>IFERROR((D54/D55),0)</f>
        <v>5.006387621062542E-2</v>
      </c>
      <c r="E53" s="34"/>
    </row>
    <row r="54" spans="1:5" x14ac:dyDescent="0.2">
      <c r="A54" s="33"/>
      <c r="B54" s="48" t="s">
        <v>46</v>
      </c>
      <c r="C54" s="11"/>
      <c r="D54" s="42">
        <f>+'[10]Registro de cifras'!D30</f>
        <v>341061932</v>
      </c>
      <c r="E54" s="34"/>
    </row>
    <row r="55" spans="1:5" x14ac:dyDescent="0.2">
      <c r="A55" s="33"/>
      <c r="B55" s="43" t="s">
        <v>44</v>
      </c>
      <c r="C55" s="11"/>
      <c r="D55" s="42">
        <f>+'[10]Registro de cifras'!D24</f>
        <v>6812535461</v>
      </c>
      <c r="E55" s="34"/>
    </row>
    <row r="56" spans="1:5" x14ac:dyDescent="0.2">
      <c r="A56" s="33"/>
      <c r="B56" s="44"/>
      <c r="C56" s="45"/>
      <c r="D56" s="46" t="str">
        <f>IF(D53&gt;=0.1%,"Cumple","Rechazada")</f>
        <v>Cumple</v>
      </c>
      <c r="E56" s="34"/>
    </row>
    <row r="57" spans="1:5" x14ac:dyDescent="0.2">
      <c r="A57" s="33"/>
      <c r="B57" s="50"/>
      <c r="C57" s="11"/>
      <c r="D57" s="37"/>
      <c r="E57" s="34"/>
    </row>
    <row r="58" spans="1:5" x14ac:dyDescent="0.2">
      <c r="A58" s="33"/>
      <c r="B58" s="50"/>
      <c r="C58" s="11"/>
      <c r="D58" s="37"/>
      <c r="E58" s="34"/>
    </row>
    <row r="59" spans="1:5" x14ac:dyDescent="0.2">
      <c r="A59" s="33"/>
      <c r="B59" s="50"/>
      <c r="C59" s="11"/>
      <c r="D59" s="51"/>
      <c r="E59" s="34"/>
    </row>
    <row r="60" spans="1:5" x14ac:dyDescent="0.2">
      <c r="A60" s="33"/>
      <c r="B60" s="50"/>
      <c r="C60" s="11"/>
      <c r="D60" s="63" t="str">
        <f>IF(AND(D44="Cumple",D51="Cumple",D56="Cumple",D39="Cumple",D34="Cumple",D25="Cumple",D20="Cumple",D19="Cumple",D18="Cumple",D17="Cumple",D16="Cumple",D14="Cumple"),"Habilitado","Inhabilitado")</f>
        <v>Habilitado</v>
      </c>
      <c r="E60" s="34"/>
    </row>
    <row r="61" spans="1:5" x14ac:dyDescent="0.2">
      <c r="A61" s="33"/>
      <c r="B61" s="50"/>
      <c r="C61" s="11"/>
      <c r="D61" s="52"/>
      <c r="E61" s="34"/>
    </row>
    <row r="62" spans="1:5" x14ac:dyDescent="0.25">
      <c r="A62" s="33"/>
      <c r="B62" s="11" t="s">
        <v>47</v>
      </c>
      <c r="C62" s="11"/>
      <c r="D62" s="53"/>
      <c r="E62" s="34"/>
    </row>
    <row r="63" spans="1:5" x14ac:dyDescent="0.25">
      <c r="A63" s="33"/>
      <c r="B63" s="11"/>
      <c r="C63" s="11"/>
      <c r="D63" s="32"/>
      <c r="E63" s="34"/>
    </row>
    <row r="64" spans="1:5" x14ac:dyDescent="0.25">
      <c r="A64" s="33"/>
      <c r="B64" s="11"/>
      <c r="C64" s="11"/>
      <c r="D64" s="32"/>
      <c r="E64" s="34"/>
    </row>
    <row r="65" spans="1:5" x14ac:dyDescent="0.25">
      <c r="A65" s="33"/>
      <c r="B65" s="54" t="s">
        <v>48</v>
      </c>
      <c r="C65" s="11"/>
      <c r="D65" s="55" t="s">
        <v>49</v>
      </c>
      <c r="E65" s="34"/>
    </row>
    <row r="66" spans="1:5" x14ac:dyDescent="0.25">
      <c r="A66" s="33"/>
      <c r="B66" s="56" t="s">
        <v>50</v>
      </c>
      <c r="C66" s="11"/>
      <c r="D66" s="57" t="s">
        <v>50</v>
      </c>
      <c r="E66" s="34"/>
    </row>
    <row r="67" spans="1:5" x14ac:dyDescent="0.25">
      <c r="A67" s="33"/>
      <c r="B67" s="27"/>
      <c r="C67" s="11"/>
      <c r="D67" s="57"/>
      <c r="E67" s="34"/>
    </row>
    <row r="68" spans="1:5" x14ac:dyDescent="0.25">
      <c r="A68" s="33"/>
      <c r="B68" s="27"/>
      <c r="C68" s="11"/>
      <c r="D68" s="57"/>
      <c r="E68" s="34"/>
    </row>
    <row r="69" spans="1:5" x14ac:dyDescent="0.25">
      <c r="A69" s="33"/>
      <c r="B69" s="27"/>
      <c r="C69" s="11"/>
      <c r="D69" s="57"/>
      <c r="E69" s="34"/>
    </row>
    <row r="70" spans="1:5" x14ac:dyDescent="0.25">
      <c r="A70" s="33"/>
      <c r="B70" s="54" t="s">
        <v>51</v>
      </c>
      <c r="C70" s="11"/>
      <c r="D70" s="32"/>
      <c r="E70" s="34"/>
    </row>
    <row r="71" spans="1:5" x14ac:dyDescent="0.25">
      <c r="A71" s="33"/>
      <c r="B71" s="56" t="s">
        <v>50</v>
      </c>
      <c r="C71" s="11"/>
      <c r="D71" s="32"/>
      <c r="E71" s="34"/>
    </row>
    <row r="72" spans="1:5" x14ac:dyDescent="0.25">
      <c r="A72" s="58"/>
      <c r="B72" s="59"/>
      <c r="C72" s="59"/>
      <c r="D72" s="60"/>
      <c r="E72" s="34"/>
    </row>
    <row r="73" spans="1:5" x14ac:dyDescent="0.25">
      <c r="D73" s="34"/>
      <c r="E73" s="34"/>
    </row>
    <row r="74" spans="1:5" x14ac:dyDescent="0.25">
      <c r="D74" s="34"/>
      <c r="E74" s="34"/>
    </row>
    <row r="75" spans="1:5" x14ac:dyDescent="0.25">
      <c r="D75" s="34"/>
      <c r="E75" s="34"/>
    </row>
    <row r="76" spans="1:5" x14ac:dyDescent="0.25">
      <c r="D76" s="34"/>
      <c r="E76" s="34"/>
    </row>
    <row r="77" spans="1:5" x14ac:dyDescent="0.25">
      <c r="D77" s="34"/>
      <c r="E77" s="34"/>
    </row>
    <row r="78" spans="1:5" x14ac:dyDescent="0.25">
      <c r="D78" s="34"/>
      <c r="E78" s="34"/>
    </row>
    <row r="79" spans="1:5" x14ac:dyDescent="0.25">
      <c r="D79" s="34"/>
      <c r="E79" s="34"/>
    </row>
    <row r="80" spans="1:5" x14ac:dyDescent="0.25">
      <c r="D80" s="34"/>
      <c r="E80" s="34"/>
    </row>
    <row r="81" spans="4:5" x14ac:dyDescent="0.25">
      <c r="D81" s="34"/>
      <c r="E81" s="34"/>
    </row>
    <row r="82" spans="4:5" x14ac:dyDescent="0.25">
      <c r="D82" s="34"/>
      <c r="E82" s="34"/>
    </row>
    <row r="83" spans="4:5" x14ac:dyDescent="0.25">
      <c r="D83" s="34"/>
      <c r="E83" s="34"/>
    </row>
    <row r="84" spans="4:5" x14ac:dyDescent="0.25">
      <c r="D84" s="34"/>
      <c r="E84" s="34"/>
    </row>
    <row r="85" spans="4:5" x14ac:dyDescent="0.25">
      <c r="D85" s="34"/>
      <c r="E85" s="34"/>
    </row>
    <row r="86" spans="4:5" x14ac:dyDescent="0.25">
      <c r="D86" s="34"/>
      <c r="E86" s="34"/>
    </row>
  </sheetData>
  <mergeCells count="4">
    <mergeCell ref="B1:D1"/>
    <mergeCell ref="B2:D2"/>
    <mergeCell ref="B3:D3"/>
    <mergeCell ref="B6:D8"/>
  </mergeCells>
  <conditionalFormatting sqref="D60">
    <cfRule type="cellIs" dxfId="6" priority="1" operator="equal">
      <formula>"Inhabilitado"</formula>
    </cfRule>
  </conditionalFormatting>
  <printOptions horizontalCentered="1"/>
  <pageMargins left="0.70866141732283472" right="0.70866141732283472" top="0.74803149606299213" bottom="0.74803149606299213" header="0.31496062992125984" footer="0.31496062992125984"/>
  <pageSetup scale="58" fitToWidth="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
  <sheetViews>
    <sheetView topLeftCell="B1" zoomScale="90" zoomScaleNormal="90" zoomScaleSheetLayoutView="90" workbookViewId="0">
      <selection activeCell="F68" sqref="F68"/>
    </sheetView>
  </sheetViews>
  <sheetFormatPr baseColWidth="10" defaultColWidth="11.42578125" defaultRowHeight="15" x14ac:dyDescent="0.25"/>
  <cols>
    <col min="1" max="1" width="9.5703125" style="1" customWidth="1"/>
    <col min="2" max="2" width="74.140625" style="1" customWidth="1"/>
    <col min="3" max="3" width="1.5703125" style="1" customWidth="1"/>
    <col min="4" max="4" width="36" style="61" customWidth="1"/>
    <col min="5" max="5" width="18.28515625" style="1" customWidth="1"/>
    <col min="6" max="6" width="21.140625" style="1" customWidth="1"/>
    <col min="7" max="16384" width="11.42578125" style="1"/>
  </cols>
  <sheetData>
    <row r="1" spans="1:6" x14ac:dyDescent="0.25">
      <c r="B1" s="4" t="s">
        <v>0</v>
      </c>
      <c r="C1" s="4"/>
      <c r="D1" s="4"/>
      <c r="E1" s="4"/>
      <c r="F1" s="4"/>
    </row>
    <row r="2" spans="1:6" x14ac:dyDescent="0.25">
      <c r="B2" s="4" t="s">
        <v>1</v>
      </c>
      <c r="C2" s="4"/>
      <c r="D2" s="4"/>
      <c r="E2" s="4"/>
      <c r="F2" s="4"/>
    </row>
    <row r="3" spans="1:6" x14ac:dyDescent="0.25">
      <c r="B3" s="4" t="s">
        <v>56</v>
      </c>
      <c r="C3" s="4"/>
      <c r="D3" s="4"/>
      <c r="E3" s="4"/>
      <c r="F3" s="4"/>
    </row>
    <row r="4" spans="1:6" x14ac:dyDescent="0.25">
      <c r="A4" s="5"/>
      <c r="B4" s="6"/>
      <c r="C4" s="6"/>
      <c r="D4" s="7"/>
    </row>
    <row r="5" spans="1:6" x14ac:dyDescent="0.25">
      <c r="A5" s="5"/>
      <c r="B5" s="8" t="s">
        <v>2</v>
      </c>
      <c r="C5" s="6"/>
      <c r="D5" s="9"/>
    </row>
    <row r="6" spans="1:6" ht="14.25" customHeight="1" x14ac:dyDescent="0.25">
      <c r="A6" s="5"/>
      <c r="B6" s="10" t="s">
        <v>3</v>
      </c>
      <c r="C6" s="10"/>
      <c r="D6" s="10"/>
      <c r="E6" s="10"/>
      <c r="F6" s="10"/>
    </row>
    <row r="7" spans="1:6" x14ac:dyDescent="0.25">
      <c r="A7" s="5"/>
      <c r="B7" s="10"/>
      <c r="C7" s="10"/>
      <c r="D7" s="10"/>
      <c r="E7" s="10"/>
      <c r="F7" s="10"/>
    </row>
    <row r="8" spans="1:6" x14ac:dyDescent="0.25">
      <c r="A8" s="5"/>
      <c r="B8" s="10"/>
      <c r="C8" s="10"/>
      <c r="D8" s="10"/>
      <c r="E8" s="10"/>
      <c r="F8" s="10"/>
    </row>
    <row r="9" spans="1:6" x14ac:dyDescent="0.25">
      <c r="A9" s="5"/>
      <c r="B9" s="11"/>
      <c r="C9" s="11"/>
      <c r="D9" s="11"/>
    </row>
    <row r="10" spans="1:6" s="15" customFormat="1" ht="30" x14ac:dyDescent="0.25">
      <c r="A10" s="12"/>
      <c r="B10" s="13"/>
      <c r="C10" s="13"/>
      <c r="D10" s="14" t="str">
        <f>+'[11]Registro de cifras'!D3</f>
        <v>CLINICA DE URGENCIAS BUCARAMANGA S.A.S</v>
      </c>
      <c r="E10" s="14" t="str">
        <f>+'[11]Registro de cifras'!G3</f>
        <v>PROSERVANDA SG - SST S.A.S</v>
      </c>
      <c r="F10" s="70" t="str">
        <f>+'[11]Registro de cifras'!I3</f>
        <v>U.T. RIESGOS LABORALES 2020</v>
      </c>
    </row>
    <row r="11" spans="1:6" x14ac:dyDescent="0.25">
      <c r="A11" s="5"/>
      <c r="B11" s="6"/>
      <c r="C11" s="6"/>
      <c r="D11" s="9" t="s">
        <v>62</v>
      </c>
      <c r="E11" s="9" t="s">
        <v>63</v>
      </c>
    </row>
    <row r="12" spans="1:6" x14ac:dyDescent="0.25">
      <c r="A12" s="16" t="s">
        <v>6</v>
      </c>
      <c r="B12" s="11"/>
      <c r="C12" s="11"/>
      <c r="D12" s="17"/>
    </row>
    <row r="13" spans="1:6" x14ac:dyDescent="0.25">
      <c r="A13" s="18" t="s">
        <v>7</v>
      </c>
      <c r="B13" s="19" t="s">
        <v>8</v>
      </c>
      <c r="C13" s="11"/>
      <c r="D13" s="20"/>
    </row>
    <row r="14" spans="1:6" s="23" customFormat="1" ht="114.75" x14ac:dyDescent="0.25">
      <c r="A14" s="18"/>
      <c r="B14" s="21" t="s">
        <v>9</v>
      </c>
      <c r="C14" s="11"/>
      <c r="D14" s="17" t="s">
        <v>10</v>
      </c>
      <c r="E14" s="17" t="s">
        <v>10</v>
      </c>
      <c r="F14" s="17" t="s">
        <v>10</v>
      </c>
    </row>
    <row r="15" spans="1:6" s="23" customFormat="1" ht="12.75" x14ac:dyDescent="0.25">
      <c r="A15" s="18"/>
      <c r="B15" s="24" t="s">
        <v>11</v>
      </c>
      <c r="C15" s="11"/>
      <c r="D15" s="20"/>
      <c r="E15" s="29"/>
      <c r="F15" s="29"/>
    </row>
    <row r="16" spans="1:6" s="23" customFormat="1" ht="12.75" x14ac:dyDescent="0.25">
      <c r="A16" s="18" t="s">
        <v>12</v>
      </c>
      <c r="B16" s="21" t="s">
        <v>13</v>
      </c>
      <c r="C16" s="11"/>
      <c r="D16" s="17" t="s">
        <v>10</v>
      </c>
      <c r="E16" s="17" t="s">
        <v>10</v>
      </c>
      <c r="F16" s="17" t="s">
        <v>10</v>
      </c>
    </row>
    <row r="17" spans="1:6" s="27" customFormat="1" ht="25.5" x14ac:dyDescent="0.25">
      <c r="A17" s="25" t="s">
        <v>14</v>
      </c>
      <c r="B17" s="21" t="s">
        <v>15</v>
      </c>
      <c r="C17" s="11"/>
      <c r="D17" s="17" t="s">
        <v>10</v>
      </c>
      <c r="E17" s="17" t="s">
        <v>10</v>
      </c>
      <c r="F17" s="17" t="s">
        <v>10</v>
      </c>
    </row>
    <row r="18" spans="1:6" s="27" customFormat="1" ht="12.75" x14ac:dyDescent="0.25">
      <c r="A18" s="25" t="s">
        <v>16</v>
      </c>
      <c r="B18" s="21" t="s">
        <v>17</v>
      </c>
      <c r="C18" s="11"/>
      <c r="D18" s="17" t="s">
        <v>10</v>
      </c>
      <c r="E18" s="17" t="s">
        <v>10</v>
      </c>
      <c r="F18" s="17" t="s">
        <v>10</v>
      </c>
    </row>
    <row r="19" spans="1:6" s="27" customFormat="1" ht="25.5" x14ac:dyDescent="0.25">
      <c r="A19" s="25" t="s">
        <v>18</v>
      </c>
      <c r="B19" s="21" t="s">
        <v>19</v>
      </c>
      <c r="C19" s="11"/>
      <c r="D19" s="17" t="s">
        <v>10</v>
      </c>
      <c r="E19" s="17" t="s">
        <v>10</v>
      </c>
      <c r="F19" s="17" t="s">
        <v>10</v>
      </c>
    </row>
    <row r="20" spans="1:6" s="27" customFormat="1" ht="12.75" x14ac:dyDescent="0.25">
      <c r="A20" s="25" t="s">
        <v>20</v>
      </c>
      <c r="B20" s="21" t="s">
        <v>21</v>
      </c>
      <c r="C20" s="11"/>
      <c r="D20" s="17" t="s">
        <v>10</v>
      </c>
      <c r="E20" s="17" t="s">
        <v>10</v>
      </c>
      <c r="F20" s="17" t="s">
        <v>10</v>
      </c>
    </row>
    <row r="21" spans="1:6" ht="84" customHeight="1" x14ac:dyDescent="0.25">
      <c r="A21" s="25"/>
      <c r="B21" s="21" t="s">
        <v>22</v>
      </c>
      <c r="C21" s="30"/>
      <c r="D21" s="31" t="s">
        <v>23</v>
      </c>
    </row>
    <row r="22" spans="1:6" x14ac:dyDescent="0.25">
      <c r="A22" s="33"/>
      <c r="B22" s="11" t="s">
        <v>24</v>
      </c>
      <c r="C22" s="27"/>
      <c r="D22" s="32"/>
    </row>
    <row r="23" spans="1:6" x14ac:dyDescent="0.25">
      <c r="A23" s="33"/>
      <c r="B23" s="11" t="s">
        <v>25</v>
      </c>
      <c r="C23" s="27"/>
      <c r="D23" s="32"/>
    </row>
    <row r="24" spans="1:6" ht="45" customHeight="1" x14ac:dyDescent="0.25">
      <c r="A24" s="33"/>
      <c r="B24" s="30" t="s">
        <v>26</v>
      </c>
      <c r="C24" s="11"/>
      <c r="D24" s="35"/>
    </row>
    <row r="25" spans="1:6" x14ac:dyDescent="0.25">
      <c r="A25" s="25" t="s">
        <v>28</v>
      </c>
      <c r="B25" s="30" t="s">
        <v>29</v>
      </c>
      <c r="C25" s="11"/>
      <c r="D25" s="17" t="s">
        <v>10</v>
      </c>
      <c r="E25" s="17" t="s">
        <v>10</v>
      </c>
      <c r="F25" s="17" t="s">
        <v>10</v>
      </c>
    </row>
    <row r="26" spans="1:6" x14ac:dyDescent="0.25">
      <c r="A26" s="33"/>
      <c r="B26" s="11" t="s">
        <v>30</v>
      </c>
      <c r="C26" s="11"/>
      <c r="D26" s="35"/>
    </row>
    <row r="27" spans="1:6" x14ac:dyDescent="0.25">
      <c r="A27" s="33"/>
      <c r="B27" s="11" t="s">
        <v>31</v>
      </c>
      <c r="C27" s="11"/>
      <c r="D27" s="35"/>
    </row>
    <row r="28" spans="1:6" x14ac:dyDescent="0.25">
      <c r="A28" s="33"/>
      <c r="B28" s="11"/>
      <c r="C28" s="11"/>
      <c r="D28" s="35"/>
    </row>
    <row r="29" spans="1:6" x14ac:dyDescent="0.2">
      <c r="A29" s="33"/>
      <c r="B29" s="36" t="s">
        <v>32</v>
      </c>
      <c r="C29" s="11"/>
      <c r="D29" s="37"/>
    </row>
    <row r="30" spans="1:6" x14ac:dyDescent="0.25">
      <c r="A30" s="33"/>
      <c r="B30" s="11"/>
      <c r="C30" s="11"/>
      <c r="D30" s="37"/>
    </row>
    <row r="31" spans="1:6" x14ac:dyDescent="0.2">
      <c r="A31" s="33"/>
      <c r="B31" s="71" t="s">
        <v>33</v>
      </c>
      <c r="C31" s="39"/>
      <c r="D31" s="65">
        <f>IFERROR((D32-D33),0)</f>
        <v>12190162362</v>
      </c>
      <c r="E31" s="72">
        <f>IFERROR((E32-E33),0)</f>
        <v>2204205128</v>
      </c>
      <c r="F31" s="72">
        <f>IFERROR((F32-F33),0)</f>
        <v>14394367490</v>
      </c>
    </row>
    <row r="32" spans="1:6" x14ac:dyDescent="0.2">
      <c r="A32" s="33"/>
      <c r="B32" s="73" t="s">
        <v>34</v>
      </c>
      <c r="C32" s="11"/>
      <c r="D32" s="66">
        <f>+'[11]Registro de cifras'!D7</f>
        <v>35838435874</v>
      </c>
      <c r="E32" s="74">
        <f>+'[11]Registro de cifras'!G7</f>
        <v>3131254073</v>
      </c>
      <c r="F32" s="74">
        <f>+'[11]Registro de cifras'!I7</f>
        <v>38969689947</v>
      </c>
    </row>
    <row r="33" spans="1:6" x14ac:dyDescent="0.2">
      <c r="A33" s="33"/>
      <c r="B33" s="75"/>
      <c r="C33" s="11"/>
      <c r="D33" s="66">
        <f>+'[11]Registro de cifras'!D11</f>
        <v>23648273512</v>
      </c>
      <c r="E33" s="74">
        <f>+'[11]Registro de cifras'!G11</f>
        <v>927048945</v>
      </c>
      <c r="F33" s="74">
        <f>+'[11]Registro de cifras'!I11</f>
        <v>24575322457</v>
      </c>
    </row>
    <row r="34" spans="1:6" x14ac:dyDescent="0.2">
      <c r="A34" s="33"/>
      <c r="B34" s="76"/>
      <c r="C34" s="45"/>
      <c r="D34" s="51" t="str">
        <f>IF(D31&gt;='[11]Registro de cifras'!D38,"Cumple","Rechazada")</f>
        <v>Cumple</v>
      </c>
      <c r="E34" s="77" t="str">
        <f>IF(E31&gt;='[11]Registro de cifras'!F38,"Cumple","Rechazada")</f>
        <v>Cumple</v>
      </c>
      <c r="F34" s="77" t="str">
        <f>IF(F31&gt;='[11]Registro de cifras'!G38,"Cumple","Rechazada")</f>
        <v>Cumple</v>
      </c>
    </row>
    <row r="35" spans="1:6" x14ac:dyDescent="0.25">
      <c r="A35" s="33"/>
      <c r="B35" s="11"/>
      <c r="C35" s="11"/>
      <c r="D35" s="37"/>
      <c r="E35" s="37"/>
      <c r="F35" s="37"/>
    </row>
    <row r="36" spans="1:6" x14ac:dyDescent="0.2">
      <c r="A36" s="33"/>
      <c r="B36" s="38" t="s">
        <v>35</v>
      </c>
      <c r="C36" s="78"/>
      <c r="D36" s="47">
        <f>(IFERROR((D37/D38),2))</f>
        <v>0.50300433916358389</v>
      </c>
      <c r="E36" s="67">
        <f>(IFERROR((E37/E38),2))</f>
        <v>0.33397794552708243</v>
      </c>
      <c r="F36" s="79">
        <f>(IFERROR((F37/F38),2))</f>
        <v>0.49576170529516156</v>
      </c>
    </row>
    <row r="37" spans="1:6" x14ac:dyDescent="0.2">
      <c r="A37" s="33"/>
      <c r="B37" s="48" t="s">
        <v>36</v>
      </c>
      <c r="C37" s="80"/>
      <c r="D37" s="42">
        <f>'[11]Registro de cifras'!D13</f>
        <v>37702922963</v>
      </c>
      <c r="E37" s="66">
        <f>'[11]Registro de cifras'!G13</f>
        <v>1120682745</v>
      </c>
      <c r="F37" s="74">
        <f>'[11]Registro de cifras'!I13</f>
        <v>38823605708</v>
      </c>
    </row>
    <row r="38" spans="1:6" x14ac:dyDescent="0.2">
      <c r="A38" s="33"/>
      <c r="B38" s="43" t="s">
        <v>37</v>
      </c>
      <c r="C38" s="80"/>
      <c r="D38" s="42">
        <f>'[11]Registro de cifras'!D9</f>
        <v>74955462662</v>
      </c>
      <c r="E38" s="66">
        <f>'[11]Registro de cifras'!G9</f>
        <v>3355559132</v>
      </c>
      <c r="F38" s="74">
        <f>'[11]Registro de cifras'!I9</f>
        <v>78311021794</v>
      </c>
    </row>
    <row r="39" spans="1:6" x14ac:dyDescent="0.2">
      <c r="A39" s="33"/>
      <c r="B39" s="44"/>
      <c r="C39" s="81"/>
      <c r="D39" s="46" t="str">
        <f>IF(D36&lt;=75%,"Cumple","Rechazada")</f>
        <v>Cumple</v>
      </c>
      <c r="E39" s="51" t="str">
        <f>IF(E36&lt;=75%,"Cumple","Rechazada")</f>
        <v>Cumple</v>
      </c>
      <c r="F39" s="77" t="str">
        <f>IF(F36&lt;=75%,"Cumple","Rechazada")</f>
        <v>Cumple</v>
      </c>
    </row>
    <row r="40" spans="1:6" x14ac:dyDescent="0.25">
      <c r="A40" s="33"/>
      <c r="B40" s="11"/>
      <c r="C40" s="11"/>
      <c r="D40" s="37"/>
      <c r="E40" s="37"/>
      <c r="F40" s="37"/>
    </row>
    <row r="41" spans="1:6" x14ac:dyDescent="0.2">
      <c r="A41" s="33"/>
      <c r="B41" s="38" t="s">
        <v>38</v>
      </c>
      <c r="C41" s="78"/>
      <c r="D41" s="49">
        <f>IFERROR((D42/D43),0)</f>
        <v>1.5154778997212741</v>
      </c>
      <c r="E41" s="82">
        <f>IFERROR((E42/E43),0)</f>
        <v>3.3776577708095012</v>
      </c>
      <c r="F41" s="82">
        <f>IFERROR((F42/F43),0)</f>
        <v>1.5857244605919678</v>
      </c>
    </row>
    <row r="42" spans="1:6" x14ac:dyDescent="0.2">
      <c r="A42" s="33"/>
      <c r="B42" s="48" t="s">
        <v>39</v>
      </c>
      <c r="C42" s="80"/>
      <c r="D42" s="42">
        <f>'[11]Registro de cifras'!D7</f>
        <v>35838435874</v>
      </c>
      <c r="E42" s="74">
        <f>'[11]Registro de cifras'!G7</f>
        <v>3131254073</v>
      </c>
      <c r="F42" s="74">
        <f>'[11]Registro de cifras'!I7</f>
        <v>38969689947</v>
      </c>
    </row>
    <row r="43" spans="1:6" x14ac:dyDescent="0.2">
      <c r="A43" s="33"/>
      <c r="B43" s="43" t="s">
        <v>40</v>
      </c>
      <c r="C43" s="80"/>
      <c r="D43" s="42">
        <f>'[11]Registro de cifras'!D11</f>
        <v>23648273512</v>
      </c>
      <c r="E43" s="74">
        <f>'[11]Registro de cifras'!G11</f>
        <v>927048945</v>
      </c>
      <c r="F43" s="74">
        <f>'[11]Registro de cifras'!I11</f>
        <v>24575322457</v>
      </c>
    </row>
    <row r="44" spans="1:6" x14ac:dyDescent="0.2">
      <c r="A44" s="33"/>
      <c r="B44" s="44"/>
      <c r="C44" s="81"/>
      <c r="D44" s="46" t="str">
        <f>IF(D41&gt;=1,"Cumple","Rechazada")</f>
        <v>Cumple</v>
      </c>
      <c r="E44" s="77" t="str">
        <f>IF(E41&gt;=1,"Cumple","Rechazada")</f>
        <v>Cumple</v>
      </c>
      <c r="F44" s="77" t="str">
        <f>IF(F41&gt;=1,"Cumple","Rechazada")</f>
        <v>Cumple</v>
      </c>
    </row>
    <row r="45" spans="1:6" x14ac:dyDescent="0.25">
      <c r="A45" s="33"/>
      <c r="B45" s="11"/>
      <c r="C45" s="11"/>
      <c r="D45" s="37"/>
      <c r="E45" s="37"/>
      <c r="F45" s="37"/>
    </row>
    <row r="46" spans="1:6" x14ac:dyDescent="0.2">
      <c r="A46" s="33"/>
      <c r="B46" s="36" t="s">
        <v>41</v>
      </c>
      <c r="C46" s="11"/>
      <c r="D46" s="37"/>
      <c r="E46" s="37"/>
      <c r="F46" s="37"/>
    </row>
    <row r="47" spans="1:6" x14ac:dyDescent="0.25">
      <c r="A47" s="33"/>
      <c r="B47" s="11"/>
      <c r="C47" s="11"/>
      <c r="D47" s="37"/>
      <c r="E47" s="37"/>
      <c r="F47" s="37"/>
    </row>
    <row r="48" spans="1:6" x14ac:dyDescent="0.2">
      <c r="A48" s="33"/>
      <c r="B48" s="38" t="s">
        <v>42</v>
      </c>
      <c r="C48" s="78"/>
      <c r="D48" s="47">
        <f>IFERROR((D49/D50),0)</f>
        <v>4.2020911546603132E-2</v>
      </c>
      <c r="E48" s="67">
        <f>IFERROR((E49/E50),0)</f>
        <v>3.165881800178328E-2</v>
      </c>
      <c r="F48" s="79">
        <f>IFERROR((F49/F50),0)</f>
        <v>4.1514366898313448E-2</v>
      </c>
    </row>
    <row r="49" spans="1:6" x14ac:dyDescent="0.2">
      <c r="A49" s="33"/>
      <c r="B49" s="48" t="s">
        <v>43</v>
      </c>
      <c r="C49" s="80"/>
      <c r="D49" s="42">
        <f>+'[11]Registro de cifras'!D26</f>
        <v>6360098879</v>
      </c>
      <c r="E49" s="66">
        <f>+'[11]Registro de cifras'!G26</f>
        <v>246280490</v>
      </c>
      <c r="F49" s="74">
        <f>+'[11]Registro de cifras'!I26</f>
        <v>6606379369</v>
      </c>
    </row>
    <row r="50" spans="1:6" x14ac:dyDescent="0.2">
      <c r="A50" s="33"/>
      <c r="B50" s="43" t="s">
        <v>44</v>
      </c>
      <c r="C50" s="80"/>
      <c r="D50" s="42">
        <f>+'[11]Registro de cifras'!D24</f>
        <v>151355566667</v>
      </c>
      <c r="E50" s="66">
        <f>+'[11]Registro de cifras'!G24</f>
        <v>7779206728</v>
      </c>
      <c r="F50" s="74">
        <f>+'[11]Registro de cifras'!I24</f>
        <v>159134773395</v>
      </c>
    </row>
    <row r="51" spans="1:6" x14ac:dyDescent="0.2">
      <c r="A51" s="33"/>
      <c r="B51" s="44"/>
      <c r="C51" s="81"/>
      <c r="D51" s="46" t="str">
        <f>IF(D48&gt;=0.5%,"Cumple","Rechazada")</f>
        <v>Cumple</v>
      </c>
      <c r="E51" s="51" t="str">
        <f>IF(E48&gt;=0.5%,"Cumple","Rechazada")</f>
        <v>Cumple</v>
      </c>
      <c r="F51" s="77" t="str">
        <f>IF(F48&gt;=0.5%,"Cumple","Rechazada")</f>
        <v>Cumple</v>
      </c>
    </row>
    <row r="52" spans="1:6" x14ac:dyDescent="0.2">
      <c r="A52" s="33"/>
      <c r="B52" s="50"/>
      <c r="C52" s="11"/>
      <c r="D52" s="37"/>
      <c r="E52" s="37"/>
      <c r="F52" s="37"/>
    </row>
    <row r="53" spans="1:6" x14ac:dyDescent="0.2">
      <c r="A53" s="33"/>
      <c r="B53" s="38" t="s">
        <v>45</v>
      </c>
      <c r="C53" s="78"/>
      <c r="D53" s="47">
        <f>IFERROR((D54/D55),0)</f>
        <v>3.2859738359952713E-2</v>
      </c>
      <c r="E53" s="79">
        <f>IFERROR((E54/E55),0)</f>
        <v>2.439205096800199E-2</v>
      </c>
      <c r="F53" s="79">
        <f>IFERROR((F54/F55),0)</f>
        <v>3.2445800605653351E-2</v>
      </c>
    </row>
    <row r="54" spans="1:6" x14ac:dyDescent="0.2">
      <c r="A54" s="33"/>
      <c r="B54" s="48" t="s">
        <v>46</v>
      </c>
      <c r="C54" s="80"/>
      <c r="D54" s="42">
        <f>+'[11]Registro de cifras'!D30</f>
        <v>4973504320</v>
      </c>
      <c r="E54" s="74">
        <f>+'[11]Registro de cifras'!G30</f>
        <v>189750807</v>
      </c>
      <c r="F54" s="74">
        <f>+'[11]Registro de cifras'!I30</f>
        <v>5163255127</v>
      </c>
    </row>
    <row r="55" spans="1:6" x14ac:dyDescent="0.2">
      <c r="A55" s="33"/>
      <c r="B55" s="43" t="s">
        <v>44</v>
      </c>
      <c r="C55" s="80"/>
      <c r="D55" s="42">
        <f>+'[11]Registro de cifras'!D24</f>
        <v>151355566667</v>
      </c>
      <c r="E55" s="74">
        <f>+'[11]Registro de cifras'!G24</f>
        <v>7779206728</v>
      </c>
      <c r="F55" s="74">
        <f>+'[11]Registro de cifras'!I24</f>
        <v>159134773395</v>
      </c>
    </row>
    <row r="56" spans="1:6" x14ac:dyDescent="0.2">
      <c r="A56" s="33"/>
      <c r="B56" s="44"/>
      <c r="C56" s="81"/>
      <c r="D56" s="46" t="str">
        <f>IF(D53&gt;=0.1%,"Cumple","Rechazada")</f>
        <v>Cumple</v>
      </c>
      <c r="E56" s="77" t="str">
        <f>IF(E53&gt;=0.1%,"Cumple","Rechazada")</f>
        <v>Cumple</v>
      </c>
      <c r="F56" s="77" t="str">
        <f>IF(F53&gt;=0.1%,"Cumple","Rechazada")</f>
        <v>Cumple</v>
      </c>
    </row>
    <row r="57" spans="1:6" x14ac:dyDescent="0.2">
      <c r="A57" s="33"/>
      <c r="B57" s="50"/>
      <c r="C57" s="11"/>
      <c r="D57" s="37"/>
      <c r="E57" s="37"/>
      <c r="F57" s="37"/>
    </row>
    <row r="58" spans="1:6" x14ac:dyDescent="0.2">
      <c r="A58" s="33"/>
      <c r="B58" s="50"/>
      <c r="C58" s="11"/>
      <c r="D58" s="37"/>
      <c r="E58" s="37"/>
      <c r="F58" s="37"/>
    </row>
    <row r="59" spans="1:6" x14ac:dyDescent="0.2">
      <c r="A59" s="33"/>
      <c r="B59" s="50"/>
      <c r="C59" s="11"/>
      <c r="D59" s="51"/>
      <c r="E59" s="51"/>
      <c r="F59" s="51"/>
    </row>
    <row r="60" spans="1:6" x14ac:dyDescent="0.2">
      <c r="A60" s="33"/>
      <c r="B60" s="50"/>
      <c r="C60" s="11"/>
      <c r="D60" s="83" t="str">
        <f>IF(AND(F44="Cumple",F51="Cumple",F56="Cumple",F39="Cumple",F34="Cumple",F25="Cumple",F20="Cumple",F19="Cumple",F18="Cumple",F17="Cumple",F16="Cumple",F14="Cumple"),"Habilitado","Inhabilitado")</f>
        <v>Habilitado</v>
      </c>
      <c r="E60" s="84"/>
      <c r="F60" s="85"/>
    </row>
    <row r="61" spans="1:6" x14ac:dyDescent="0.2">
      <c r="A61" s="33"/>
      <c r="B61" s="50"/>
      <c r="C61" s="11"/>
      <c r="D61" s="52"/>
    </row>
    <row r="62" spans="1:6" x14ac:dyDescent="0.25">
      <c r="A62" s="33"/>
      <c r="B62" s="11" t="s">
        <v>47</v>
      </c>
      <c r="C62" s="11"/>
      <c r="D62" s="53"/>
    </row>
    <row r="63" spans="1:6" x14ac:dyDescent="0.25">
      <c r="A63" s="33"/>
      <c r="B63" s="11"/>
      <c r="C63" s="11"/>
      <c r="D63" s="32"/>
    </row>
    <row r="64" spans="1:6" x14ac:dyDescent="0.25">
      <c r="A64" s="33"/>
      <c r="B64" s="11"/>
      <c r="C64" s="11"/>
      <c r="D64" s="32"/>
    </row>
    <row r="65" spans="1:4" x14ac:dyDescent="0.25">
      <c r="A65" s="33"/>
      <c r="B65" s="54" t="s">
        <v>48</v>
      </c>
      <c r="C65" s="11"/>
      <c r="D65" s="55" t="s">
        <v>49</v>
      </c>
    </row>
    <row r="66" spans="1:4" x14ac:dyDescent="0.25">
      <c r="A66" s="33"/>
      <c r="B66" s="56" t="s">
        <v>50</v>
      </c>
      <c r="C66" s="11"/>
      <c r="D66" s="57" t="s">
        <v>50</v>
      </c>
    </row>
    <row r="67" spans="1:4" x14ac:dyDescent="0.25">
      <c r="A67" s="33"/>
      <c r="B67" s="27"/>
      <c r="C67" s="11"/>
      <c r="D67" s="57"/>
    </row>
    <row r="68" spans="1:4" x14ac:dyDescent="0.25">
      <c r="A68" s="33"/>
      <c r="B68" s="27"/>
      <c r="C68" s="11"/>
      <c r="D68" s="57"/>
    </row>
    <row r="69" spans="1:4" x14ac:dyDescent="0.25">
      <c r="A69" s="33"/>
      <c r="B69" s="27"/>
      <c r="C69" s="11"/>
      <c r="D69" s="57"/>
    </row>
    <row r="70" spans="1:4" x14ac:dyDescent="0.25">
      <c r="A70" s="33"/>
      <c r="B70" s="54" t="s">
        <v>51</v>
      </c>
      <c r="C70" s="11"/>
      <c r="D70" s="32"/>
    </row>
    <row r="71" spans="1:4" x14ac:dyDescent="0.25">
      <c r="A71" s="33"/>
      <c r="B71" s="56" t="s">
        <v>50</v>
      </c>
      <c r="C71" s="11"/>
      <c r="D71" s="32"/>
    </row>
    <row r="72" spans="1:4" x14ac:dyDescent="0.25">
      <c r="A72" s="58"/>
      <c r="B72" s="59"/>
      <c r="C72" s="59"/>
      <c r="D72" s="60"/>
    </row>
    <row r="73" spans="1:4" x14ac:dyDescent="0.25">
      <c r="D73" s="34"/>
    </row>
    <row r="74" spans="1:4" x14ac:dyDescent="0.25">
      <c r="D74" s="34"/>
    </row>
    <row r="75" spans="1:4" x14ac:dyDescent="0.25">
      <c r="D75" s="34"/>
    </row>
    <row r="76" spans="1:4" x14ac:dyDescent="0.25">
      <c r="D76" s="34"/>
    </row>
    <row r="77" spans="1:4" x14ac:dyDescent="0.25">
      <c r="D77" s="34"/>
    </row>
    <row r="78" spans="1:4" x14ac:dyDescent="0.25">
      <c r="D78" s="34"/>
    </row>
    <row r="79" spans="1:4" x14ac:dyDescent="0.25">
      <c r="D79" s="34"/>
    </row>
    <row r="80" spans="1:4" x14ac:dyDescent="0.25">
      <c r="D80" s="34"/>
    </row>
    <row r="81" spans="4:4" x14ac:dyDescent="0.25">
      <c r="D81" s="34"/>
    </row>
    <row r="82" spans="4:4" x14ac:dyDescent="0.25">
      <c r="D82" s="34"/>
    </row>
    <row r="83" spans="4:4" x14ac:dyDescent="0.25">
      <c r="D83" s="34"/>
    </row>
    <row r="84" spans="4:4" x14ac:dyDescent="0.25">
      <c r="D84" s="34"/>
    </row>
    <row r="85" spans="4:4" x14ac:dyDescent="0.25">
      <c r="D85" s="34"/>
    </row>
    <row r="86" spans="4:4" x14ac:dyDescent="0.25">
      <c r="D86" s="34"/>
    </row>
  </sheetData>
  <mergeCells count="5">
    <mergeCell ref="B1:F1"/>
    <mergeCell ref="B2:F2"/>
    <mergeCell ref="B3:F3"/>
    <mergeCell ref="B6:F8"/>
    <mergeCell ref="D60:F60"/>
  </mergeCells>
  <conditionalFormatting sqref="D60">
    <cfRule type="cellIs" dxfId="5" priority="1" operator="equal">
      <formula>"Inhabilitado"</formula>
    </cfRule>
  </conditionalFormatting>
  <printOptions horizontalCentered="1"/>
  <pageMargins left="0.70866141732283472" right="0.70866141732283472" top="0.74803149606299213" bottom="0.74803149606299213" header="0.31496062992125984" footer="0.31496062992125984"/>
  <pageSetup scale="58" fitToWidth="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
  <sheetViews>
    <sheetView topLeftCell="B1" zoomScale="90" zoomScaleNormal="90" zoomScaleSheetLayoutView="90" workbookViewId="0">
      <selection activeCell="F30" sqref="F30"/>
    </sheetView>
  </sheetViews>
  <sheetFormatPr baseColWidth="10" defaultColWidth="11.42578125" defaultRowHeight="15" x14ac:dyDescent="0.25"/>
  <cols>
    <col min="1" max="1" width="9.5703125" style="1" customWidth="1"/>
    <col min="2" max="2" width="74.140625" style="1" customWidth="1"/>
    <col min="3" max="3" width="1.5703125" style="1" customWidth="1"/>
    <col min="4" max="4" width="36" style="61" customWidth="1"/>
    <col min="5" max="5" width="18.28515625" style="1" customWidth="1"/>
    <col min="6" max="6" width="21.140625" style="1" customWidth="1"/>
    <col min="7" max="16384" width="11.42578125" style="1"/>
  </cols>
  <sheetData>
    <row r="1" spans="1:6" x14ac:dyDescent="0.25">
      <c r="B1" s="4" t="s">
        <v>0</v>
      </c>
      <c r="C1" s="4"/>
      <c r="D1" s="4"/>
      <c r="E1" s="4"/>
      <c r="F1" s="4"/>
    </row>
    <row r="2" spans="1:6" x14ac:dyDescent="0.25">
      <c r="B2" s="4" t="s">
        <v>1</v>
      </c>
      <c r="C2" s="4"/>
      <c r="D2" s="4"/>
      <c r="E2" s="4"/>
      <c r="F2" s="4"/>
    </row>
    <row r="3" spans="1:6" x14ac:dyDescent="0.25">
      <c r="B3" s="4" t="s">
        <v>54</v>
      </c>
      <c r="C3" s="4"/>
      <c r="D3" s="4"/>
      <c r="E3" s="4"/>
      <c r="F3" s="4"/>
    </row>
    <row r="4" spans="1:6" x14ac:dyDescent="0.25">
      <c r="A4" s="5"/>
      <c r="B4" s="6"/>
      <c r="C4" s="6"/>
      <c r="D4" s="7"/>
    </row>
    <row r="5" spans="1:6" x14ac:dyDescent="0.25">
      <c r="A5" s="5"/>
      <c r="B5" s="8" t="s">
        <v>2</v>
      </c>
      <c r="C5" s="6"/>
      <c r="D5" s="9"/>
    </row>
    <row r="6" spans="1:6" ht="14.25" customHeight="1" x14ac:dyDescent="0.25">
      <c r="A6" s="5"/>
      <c r="B6" s="10" t="s">
        <v>3</v>
      </c>
      <c r="C6" s="10"/>
      <c r="D6" s="10"/>
      <c r="E6" s="10"/>
      <c r="F6" s="10"/>
    </row>
    <row r="7" spans="1:6" x14ac:dyDescent="0.25">
      <c r="A7" s="5"/>
      <c r="B7" s="10"/>
      <c r="C7" s="10"/>
      <c r="D7" s="10"/>
      <c r="E7" s="10"/>
      <c r="F7" s="10"/>
    </row>
    <row r="8" spans="1:6" x14ac:dyDescent="0.25">
      <c r="A8" s="5"/>
      <c r="B8" s="10"/>
      <c r="C8" s="10"/>
      <c r="D8" s="10"/>
      <c r="E8" s="10"/>
      <c r="F8" s="10"/>
    </row>
    <row r="9" spans="1:6" x14ac:dyDescent="0.25">
      <c r="A9" s="5"/>
      <c r="B9" s="11"/>
      <c r="C9" s="11"/>
      <c r="D9" s="11"/>
    </row>
    <row r="10" spans="1:6" s="15" customFormat="1" ht="30" x14ac:dyDescent="0.25">
      <c r="A10" s="12"/>
      <c r="B10" s="13"/>
      <c r="C10" s="13"/>
      <c r="D10" s="14" t="str">
        <f>+'[12]Registro de cifras'!D3</f>
        <v>CLINICA DE URGENCIAS BUCARAMANGA S.A.S</v>
      </c>
      <c r="E10" s="14" t="str">
        <f>+'[12]Registro de cifras'!G3</f>
        <v>PROSERVANDA SG - SST S.A.S</v>
      </c>
      <c r="F10" s="70" t="str">
        <f>+'[12]Registro de cifras'!I3</f>
        <v>U.T. RIESGOS LABORALES 2020</v>
      </c>
    </row>
    <row r="11" spans="1:6" x14ac:dyDescent="0.25">
      <c r="A11" s="5"/>
      <c r="B11" s="6"/>
      <c r="C11" s="6"/>
      <c r="D11" s="9" t="s">
        <v>62</v>
      </c>
      <c r="E11" s="9" t="s">
        <v>63</v>
      </c>
    </row>
    <row r="12" spans="1:6" x14ac:dyDescent="0.25">
      <c r="A12" s="16" t="s">
        <v>6</v>
      </c>
      <c r="B12" s="11"/>
      <c r="C12" s="11"/>
      <c r="D12" s="17"/>
    </row>
    <row r="13" spans="1:6" x14ac:dyDescent="0.25">
      <c r="A13" s="18" t="s">
        <v>7</v>
      </c>
      <c r="B13" s="19" t="s">
        <v>8</v>
      </c>
      <c r="C13" s="11"/>
      <c r="D13" s="20"/>
    </row>
    <row r="14" spans="1:6" s="23" customFormat="1" ht="114.75" x14ac:dyDescent="0.25">
      <c r="A14" s="18"/>
      <c r="B14" s="21" t="s">
        <v>9</v>
      </c>
      <c r="C14" s="11"/>
      <c r="D14" s="17" t="s">
        <v>10</v>
      </c>
      <c r="E14" s="29" t="s">
        <v>10</v>
      </c>
      <c r="F14" s="29" t="s">
        <v>10</v>
      </c>
    </row>
    <row r="15" spans="1:6" s="23" customFormat="1" ht="12.75" x14ac:dyDescent="0.25">
      <c r="A15" s="18"/>
      <c r="B15" s="24" t="s">
        <v>11</v>
      </c>
      <c r="C15" s="11"/>
      <c r="D15" s="20"/>
      <c r="E15" s="29"/>
      <c r="F15" s="29"/>
    </row>
    <row r="16" spans="1:6" s="23" customFormat="1" ht="12.75" x14ac:dyDescent="0.25">
      <c r="A16" s="18" t="s">
        <v>12</v>
      </c>
      <c r="B16" s="21" t="s">
        <v>13</v>
      </c>
      <c r="C16" s="11"/>
      <c r="D16" s="17" t="s">
        <v>10</v>
      </c>
      <c r="E16" s="29" t="s">
        <v>10</v>
      </c>
      <c r="F16" s="29" t="s">
        <v>10</v>
      </c>
    </row>
    <row r="17" spans="1:6" s="27" customFormat="1" ht="25.5" x14ac:dyDescent="0.25">
      <c r="A17" s="25" t="s">
        <v>14</v>
      </c>
      <c r="B17" s="21" t="s">
        <v>15</v>
      </c>
      <c r="C17" s="11"/>
      <c r="D17" s="17" t="s">
        <v>10</v>
      </c>
      <c r="E17" s="29" t="s">
        <v>10</v>
      </c>
      <c r="F17" s="29" t="s">
        <v>10</v>
      </c>
    </row>
    <row r="18" spans="1:6" s="27" customFormat="1" ht="12.75" x14ac:dyDescent="0.25">
      <c r="A18" s="25" t="s">
        <v>16</v>
      </c>
      <c r="B18" s="21" t="s">
        <v>17</v>
      </c>
      <c r="C18" s="11"/>
      <c r="D18" s="17" t="s">
        <v>10</v>
      </c>
      <c r="E18" s="29" t="s">
        <v>10</v>
      </c>
      <c r="F18" s="29" t="s">
        <v>10</v>
      </c>
    </row>
    <row r="19" spans="1:6" s="27" customFormat="1" ht="25.5" x14ac:dyDescent="0.25">
      <c r="A19" s="25" t="s">
        <v>18</v>
      </c>
      <c r="B19" s="21" t="s">
        <v>19</v>
      </c>
      <c r="C19" s="11"/>
      <c r="D19" s="17" t="s">
        <v>10</v>
      </c>
      <c r="E19" s="29" t="s">
        <v>10</v>
      </c>
      <c r="F19" s="29" t="s">
        <v>10</v>
      </c>
    </row>
    <row r="20" spans="1:6" s="27" customFormat="1" ht="12.75" x14ac:dyDescent="0.25">
      <c r="A20" s="25" t="s">
        <v>20</v>
      </c>
      <c r="B20" s="21" t="s">
        <v>21</v>
      </c>
      <c r="C20" s="11"/>
      <c r="D20" s="17" t="s">
        <v>10</v>
      </c>
      <c r="E20" s="29" t="s">
        <v>10</v>
      </c>
      <c r="F20" s="29" t="s">
        <v>10</v>
      </c>
    </row>
    <row r="21" spans="1:6" ht="84" customHeight="1" x14ac:dyDescent="0.25">
      <c r="A21" s="25"/>
      <c r="B21" s="21" t="s">
        <v>22</v>
      </c>
      <c r="C21" s="30"/>
      <c r="D21" s="31" t="s">
        <v>23</v>
      </c>
    </row>
    <row r="22" spans="1:6" x14ac:dyDescent="0.25">
      <c r="A22" s="33"/>
      <c r="B22" s="11" t="s">
        <v>24</v>
      </c>
      <c r="C22" s="27"/>
      <c r="D22" s="32"/>
    </row>
    <row r="23" spans="1:6" x14ac:dyDescent="0.25">
      <c r="A23" s="33"/>
      <c r="B23" s="11" t="s">
        <v>25</v>
      </c>
      <c r="C23" s="27"/>
      <c r="D23" s="32"/>
    </row>
    <row r="24" spans="1:6" ht="45" customHeight="1" x14ac:dyDescent="0.25">
      <c r="A24" s="33"/>
      <c r="B24" s="30" t="s">
        <v>26</v>
      </c>
      <c r="C24" s="11"/>
      <c r="D24" s="35"/>
    </row>
    <row r="25" spans="1:6" x14ac:dyDescent="0.25">
      <c r="A25" s="25" t="s">
        <v>28</v>
      </c>
      <c r="B25" s="30" t="s">
        <v>29</v>
      </c>
      <c r="C25" s="11"/>
      <c r="D25" s="17" t="s">
        <v>10</v>
      </c>
      <c r="E25" s="29" t="s">
        <v>10</v>
      </c>
      <c r="F25" s="29" t="s">
        <v>10</v>
      </c>
    </row>
    <row r="26" spans="1:6" x14ac:dyDescent="0.25">
      <c r="A26" s="33"/>
      <c r="B26" s="11" t="s">
        <v>30</v>
      </c>
      <c r="C26" s="11"/>
      <c r="D26" s="35"/>
    </row>
    <row r="27" spans="1:6" x14ac:dyDescent="0.25">
      <c r="A27" s="33"/>
      <c r="B27" s="11" t="s">
        <v>31</v>
      </c>
      <c r="C27" s="11"/>
      <c r="D27" s="35"/>
    </row>
    <row r="28" spans="1:6" x14ac:dyDescent="0.25">
      <c r="A28" s="33"/>
      <c r="B28" s="11"/>
      <c r="C28" s="11"/>
      <c r="D28" s="35"/>
    </row>
    <row r="29" spans="1:6" x14ac:dyDescent="0.2">
      <c r="A29" s="33"/>
      <c r="B29" s="36" t="s">
        <v>32</v>
      </c>
      <c r="C29" s="11"/>
      <c r="D29" s="37"/>
    </row>
    <row r="30" spans="1:6" x14ac:dyDescent="0.25">
      <c r="A30" s="33"/>
      <c r="B30" s="11"/>
      <c r="C30" s="11"/>
      <c r="D30" s="37"/>
    </row>
    <row r="31" spans="1:6" x14ac:dyDescent="0.2">
      <c r="A31" s="33"/>
      <c r="B31" s="71" t="s">
        <v>33</v>
      </c>
      <c r="C31" s="39"/>
      <c r="D31" s="65">
        <f>IFERROR((D32-D33),0)</f>
        <v>12190162362</v>
      </c>
      <c r="E31" s="72">
        <f>IFERROR((E32-E33),0)</f>
        <v>2204205128</v>
      </c>
      <c r="F31" s="72">
        <f>IFERROR((F32-F33),0)</f>
        <v>14394367490</v>
      </c>
    </row>
    <row r="32" spans="1:6" x14ac:dyDescent="0.2">
      <c r="A32" s="33"/>
      <c r="B32" s="73" t="s">
        <v>34</v>
      </c>
      <c r="C32" s="11"/>
      <c r="D32" s="66">
        <f>+'[12]Registro de cifras'!D7</f>
        <v>35838435874</v>
      </c>
      <c r="E32" s="74">
        <f>+'[12]Registro de cifras'!G7</f>
        <v>3131254073</v>
      </c>
      <c r="F32" s="74">
        <f>+'[12]Registro de cifras'!I7</f>
        <v>38969689947</v>
      </c>
    </row>
    <row r="33" spans="1:6" x14ac:dyDescent="0.2">
      <c r="A33" s="33"/>
      <c r="B33" s="75"/>
      <c r="C33" s="11"/>
      <c r="D33" s="66">
        <f>+'[12]Registro de cifras'!D11</f>
        <v>23648273512</v>
      </c>
      <c r="E33" s="74">
        <f>+'[12]Registro de cifras'!G11</f>
        <v>927048945</v>
      </c>
      <c r="F33" s="74">
        <f>+'[12]Registro de cifras'!I11</f>
        <v>24575322457</v>
      </c>
    </row>
    <row r="34" spans="1:6" x14ac:dyDescent="0.2">
      <c r="A34" s="33"/>
      <c r="B34" s="76"/>
      <c r="C34" s="45"/>
      <c r="D34" s="51" t="str">
        <f>IF(D31&gt;='[12]Registro de cifras'!D38,"Cumple","Rechazada")</f>
        <v>Cumple</v>
      </c>
      <c r="E34" s="51" t="str">
        <f>IF(E31&gt;='[12]Registro de cifras'!E38,"Cumple","Rechazada")</f>
        <v>Cumple</v>
      </c>
      <c r="F34" s="51" t="str">
        <f>IF(F31&gt;='[12]Registro de cifras'!F38,"Cumple","Rechazada")</f>
        <v>Cumple</v>
      </c>
    </row>
    <row r="35" spans="1:6" x14ac:dyDescent="0.25">
      <c r="A35" s="33"/>
      <c r="B35" s="11"/>
      <c r="C35" s="11"/>
      <c r="D35" s="37"/>
      <c r="E35" s="37"/>
      <c r="F35" s="37"/>
    </row>
    <row r="36" spans="1:6" x14ac:dyDescent="0.2">
      <c r="A36" s="33"/>
      <c r="B36" s="38" t="s">
        <v>35</v>
      </c>
      <c r="C36" s="78"/>
      <c r="D36" s="47">
        <f>(IFERROR((D37/D38),2))</f>
        <v>0.50300433916358389</v>
      </c>
      <c r="E36" s="67">
        <f>(IFERROR((E37/E38),2))</f>
        <v>0.33397794552708243</v>
      </c>
      <c r="F36" s="79">
        <f>(IFERROR((F37/F38),2))</f>
        <v>0.49576170529516156</v>
      </c>
    </row>
    <row r="37" spans="1:6" x14ac:dyDescent="0.2">
      <c r="A37" s="33"/>
      <c r="B37" s="48" t="s">
        <v>36</v>
      </c>
      <c r="C37" s="80"/>
      <c r="D37" s="42">
        <f>'[12]Registro de cifras'!D13</f>
        <v>37702922963</v>
      </c>
      <c r="E37" s="66">
        <f>'[12]Registro de cifras'!G13</f>
        <v>1120682745</v>
      </c>
      <c r="F37" s="74">
        <f>'[12]Registro de cifras'!I13</f>
        <v>38823605708</v>
      </c>
    </row>
    <row r="38" spans="1:6" x14ac:dyDescent="0.2">
      <c r="A38" s="33"/>
      <c r="B38" s="43" t="s">
        <v>37</v>
      </c>
      <c r="C38" s="80"/>
      <c r="D38" s="42">
        <f>'[12]Registro de cifras'!D9</f>
        <v>74955462662</v>
      </c>
      <c r="E38" s="66">
        <f>'[12]Registro de cifras'!G9</f>
        <v>3355559132</v>
      </c>
      <c r="F38" s="74">
        <f>'[12]Registro de cifras'!I9</f>
        <v>78311021794</v>
      </c>
    </row>
    <row r="39" spans="1:6" x14ac:dyDescent="0.2">
      <c r="A39" s="33"/>
      <c r="B39" s="44"/>
      <c r="C39" s="81"/>
      <c r="D39" s="46" t="str">
        <f>IF(D36&lt;=75%,"Cumple","Rechazada")</f>
        <v>Cumple</v>
      </c>
      <c r="E39" s="46" t="str">
        <f t="shared" ref="E39:F39" si="0">IF(E36&lt;=75%,"Cumple","Rechazada")</f>
        <v>Cumple</v>
      </c>
      <c r="F39" s="46" t="str">
        <f t="shared" si="0"/>
        <v>Cumple</v>
      </c>
    </row>
    <row r="40" spans="1:6" x14ac:dyDescent="0.25">
      <c r="A40" s="33"/>
      <c r="B40" s="11"/>
      <c r="C40" s="11"/>
      <c r="D40" s="37"/>
      <c r="E40" s="37"/>
      <c r="F40" s="37"/>
    </row>
    <row r="41" spans="1:6" x14ac:dyDescent="0.2">
      <c r="A41" s="33"/>
      <c r="B41" s="38" t="s">
        <v>38</v>
      </c>
      <c r="C41" s="78"/>
      <c r="D41" s="49">
        <f>IFERROR((D42/D43),0)</f>
        <v>1.5154778997212741</v>
      </c>
      <c r="E41" s="82">
        <f>IFERROR((E42/E43),0)</f>
        <v>3.3776577708095012</v>
      </c>
      <c r="F41" s="82">
        <f>IFERROR((F42/F43),0)</f>
        <v>1.5857244605919678</v>
      </c>
    </row>
    <row r="42" spans="1:6" x14ac:dyDescent="0.2">
      <c r="A42" s="33"/>
      <c r="B42" s="48" t="s">
        <v>39</v>
      </c>
      <c r="C42" s="80"/>
      <c r="D42" s="42">
        <f>'[12]Registro de cifras'!D7</f>
        <v>35838435874</v>
      </c>
      <c r="E42" s="74">
        <f>'[12]Registro de cifras'!G7</f>
        <v>3131254073</v>
      </c>
      <c r="F42" s="74">
        <f>'[12]Registro de cifras'!I7</f>
        <v>38969689947</v>
      </c>
    </row>
    <row r="43" spans="1:6" x14ac:dyDescent="0.2">
      <c r="A43" s="33"/>
      <c r="B43" s="43" t="s">
        <v>40</v>
      </c>
      <c r="C43" s="80"/>
      <c r="D43" s="42">
        <f>'[12]Registro de cifras'!D11</f>
        <v>23648273512</v>
      </c>
      <c r="E43" s="74">
        <f>'[12]Registro de cifras'!G11</f>
        <v>927048945</v>
      </c>
      <c r="F43" s="74">
        <f>'[12]Registro de cifras'!I11</f>
        <v>24575322457</v>
      </c>
    </row>
    <row r="44" spans="1:6" x14ac:dyDescent="0.2">
      <c r="A44" s="33"/>
      <c r="B44" s="44"/>
      <c r="C44" s="81"/>
      <c r="D44" s="46" t="str">
        <f>IF(D41&gt;=1,"Cumple","Rechazada")</f>
        <v>Cumple</v>
      </c>
      <c r="E44" s="46" t="str">
        <f t="shared" ref="E44:F44" si="1">IF(E41&gt;=1,"Cumple","Rechazada")</f>
        <v>Cumple</v>
      </c>
      <c r="F44" s="46" t="str">
        <f t="shared" si="1"/>
        <v>Cumple</v>
      </c>
    </row>
    <row r="45" spans="1:6" x14ac:dyDescent="0.25">
      <c r="A45" s="33"/>
      <c r="B45" s="11"/>
      <c r="C45" s="11"/>
      <c r="D45" s="37"/>
      <c r="E45" s="37"/>
      <c r="F45" s="37"/>
    </row>
    <row r="46" spans="1:6" x14ac:dyDescent="0.2">
      <c r="A46" s="33"/>
      <c r="B46" s="36" t="s">
        <v>41</v>
      </c>
      <c r="C46" s="11"/>
      <c r="D46" s="37"/>
      <c r="E46" s="37"/>
      <c r="F46" s="37"/>
    </row>
    <row r="47" spans="1:6" x14ac:dyDescent="0.25">
      <c r="A47" s="33"/>
      <c r="B47" s="11"/>
      <c r="C47" s="11"/>
      <c r="D47" s="37"/>
      <c r="E47" s="37"/>
      <c r="F47" s="37"/>
    </row>
    <row r="48" spans="1:6" x14ac:dyDescent="0.2">
      <c r="A48" s="33"/>
      <c r="B48" s="38" t="s">
        <v>42</v>
      </c>
      <c r="C48" s="78"/>
      <c r="D48" s="47">
        <f>IFERROR((D49/D50),0)</f>
        <v>4.2020911546603132E-2</v>
      </c>
      <c r="E48" s="67">
        <f>IFERROR((E49/E50),0)</f>
        <v>3.165881800178328E-2</v>
      </c>
      <c r="F48" s="79">
        <f>IFERROR((F49/F50),0)</f>
        <v>4.1514366898313448E-2</v>
      </c>
    </row>
    <row r="49" spans="1:6" x14ac:dyDescent="0.2">
      <c r="A49" s="33"/>
      <c r="B49" s="48" t="s">
        <v>43</v>
      </c>
      <c r="C49" s="80"/>
      <c r="D49" s="42">
        <f>+'[12]Registro de cifras'!D26</f>
        <v>6360098879</v>
      </c>
      <c r="E49" s="66">
        <f>+'[12]Registro de cifras'!G26</f>
        <v>246280490</v>
      </c>
      <c r="F49" s="74">
        <f>+'[12]Registro de cifras'!I26</f>
        <v>6606379369</v>
      </c>
    </row>
    <row r="50" spans="1:6" x14ac:dyDescent="0.2">
      <c r="A50" s="33"/>
      <c r="B50" s="43" t="s">
        <v>44</v>
      </c>
      <c r="C50" s="80"/>
      <c r="D50" s="42">
        <f>+'[12]Registro de cifras'!D24</f>
        <v>151355566667</v>
      </c>
      <c r="E50" s="66">
        <f>+'[12]Registro de cifras'!G24</f>
        <v>7779206728</v>
      </c>
      <c r="F50" s="74">
        <f>+'[12]Registro de cifras'!I24</f>
        <v>159134773395</v>
      </c>
    </row>
    <row r="51" spans="1:6" x14ac:dyDescent="0.2">
      <c r="A51" s="33"/>
      <c r="B51" s="44"/>
      <c r="C51" s="81"/>
      <c r="D51" s="46" t="str">
        <f>IF(D48&gt;=0.5%,"Cumple","Rechazada")</f>
        <v>Cumple</v>
      </c>
      <c r="E51" s="46" t="str">
        <f>IF(E48&gt;=0.5%,"Cumple","Rechazada")</f>
        <v>Cumple</v>
      </c>
      <c r="F51" s="46" t="str">
        <f>IF(F48&gt;=0.5%,"Cumple","Rechazada")</f>
        <v>Cumple</v>
      </c>
    </row>
    <row r="52" spans="1:6" x14ac:dyDescent="0.2">
      <c r="A52" s="33"/>
      <c r="B52" s="50"/>
      <c r="C52" s="11"/>
      <c r="D52" s="37"/>
      <c r="E52" s="37"/>
      <c r="F52" s="37"/>
    </row>
    <row r="53" spans="1:6" x14ac:dyDescent="0.2">
      <c r="A53" s="33"/>
      <c r="B53" s="38" t="s">
        <v>45</v>
      </c>
      <c r="C53" s="78"/>
      <c r="D53" s="47">
        <f>IFERROR((D54/D55),0)</f>
        <v>3.2859738359952713E-2</v>
      </c>
      <c r="E53" s="79">
        <f>IFERROR((E54/E55),0)</f>
        <v>2.439205096800199E-2</v>
      </c>
      <c r="F53" s="79">
        <f>IFERROR((F54/F55),0)</f>
        <v>3.2445800605653351E-2</v>
      </c>
    </row>
    <row r="54" spans="1:6" x14ac:dyDescent="0.2">
      <c r="A54" s="33"/>
      <c r="B54" s="48" t="s">
        <v>46</v>
      </c>
      <c r="C54" s="80"/>
      <c r="D54" s="42">
        <f>+'[12]Registro de cifras'!D30</f>
        <v>4973504320</v>
      </c>
      <c r="E54" s="74">
        <f>+'[12]Registro de cifras'!G30</f>
        <v>189750807</v>
      </c>
      <c r="F54" s="74">
        <f>+'[12]Registro de cifras'!I30</f>
        <v>5163255127</v>
      </c>
    </row>
    <row r="55" spans="1:6" x14ac:dyDescent="0.2">
      <c r="A55" s="33"/>
      <c r="B55" s="43" t="s">
        <v>44</v>
      </c>
      <c r="C55" s="80"/>
      <c r="D55" s="42">
        <f>+'[12]Registro de cifras'!D24</f>
        <v>151355566667</v>
      </c>
      <c r="E55" s="74">
        <f>+'[12]Registro de cifras'!G24</f>
        <v>7779206728</v>
      </c>
      <c r="F55" s="74">
        <f>+'[12]Registro de cifras'!I24</f>
        <v>159134773395</v>
      </c>
    </row>
    <row r="56" spans="1:6" x14ac:dyDescent="0.2">
      <c r="A56" s="33"/>
      <c r="B56" s="44"/>
      <c r="C56" s="81"/>
      <c r="D56" s="46" t="str">
        <f>IF(D53&gt;=0.1%,"Cumple","Rechazada")</f>
        <v>Cumple</v>
      </c>
      <c r="E56" s="46" t="str">
        <f t="shared" ref="E56:F56" si="2">IF(E53&gt;=0.1%,"Cumple","Rechazada")</f>
        <v>Cumple</v>
      </c>
      <c r="F56" s="46" t="str">
        <f t="shared" si="2"/>
        <v>Cumple</v>
      </c>
    </row>
    <row r="57" spans="1:6" x14ac:dyDescent="0.2">
      <c r="A57" s="33"/>
      <c r="B57" s="50"/>
      <c r="C57" s="11"/>
      <c r="D57" s="37"/>
      <c r="E57" s="37"/>
      <c r="F57" s="37"/>
    </row>
    <row r="58" spans="1:6" x14ac:dyDescent="0.2">
      <c r="A58" s="33"/>
      <c r="B58" s="50"/>
      <c r="C58" s="11"/>
      <c r="D58" s="37"/>
      <c r="E58" s="37"/>
      <c r="F58" s="37"/>
    </row>
    <row r="59" spans="1:6" x14ac:dyDescent="0.2">
      <c r="A59" s="33"/>
      <c r="B59" s="50"/>
      <c r="C59" s="11"/>
      <c r="D59" s="51"/>
      <c r="E59" s="51"/>
      <c r="F59" s="51"/>
    </row>
    <row r="60" spans="1:6" x14ac:dyDescent="0.2">
      <c r="A60" s="33"/>
      <c r="B60" s="50"/>
      <c r="C60" s="11"/>
      <c r="D60" s="83" t="str">
        <f>IF(AND(F44="Cumple",F51="Cumple",F56="Cumple",F39="Cumple",F34="Cumple",F25="Cumple",F20="Cumple",F19="Cumple",F18="Cumple",F17="Cumple",F16="Cumple",F14="Cumple"),"Habilitado","Inhabilitado")</f>
        <v>Habilitado</v>
      </c>
      <c r="E60" s="84"/>
      <c r="F60" s="85"/>
    </row>
    <row r="61" spans="1:6" x14ac:dyDescent="0.2">
      <c r="A61" s="33"/>
      <c r="B61" s="50"/>
      <c r="C61" s="11"/>
      <c r="D61" s="52"/>
    </row>
    <row r="62" spans="1:6" x14ac:dyDescent="0.25">
      <c r="A62" s="33"/>
      <c r="B62" s="11" t="s">
        <v>47</v>
      </c>
      <c r="C62" s="11"/>
      <c r="D62" s="53"/>
    </row>
    <row r="63" spans="1:6" x14ac:dyDescent="0.25">
      <c r="A63" s="33"/>
      <c r="B63" s="11"/>
      <c r="C63" s="11"/>
      <c r="D63" s="32"/>
    </row>
    <row r="64" spans="1:6" x14ac:dyDescent="0.25">
      <c r="A64" s="33"/>
      <c r="B64" s="11"/>
      <c r="C64" s="11"/>
      <c r="D64" s="32"/>
    </row>
    <row r="65" spans="1:4" x14ac:dyDescent="0.25">
      <c r="A65" s="33"/>
      <c r="B65" s="54" t="s">
        <v>48</v>
      </c>
      <c r="C65" s="11"/>
      <c r="D65" s="55" t="s">
        <v>49</v>
      </c>
    </row>
    <row r="66" spans="1:4" x14ac:dyDescent="0.25">
      <c r="A66" s="33"/>
      <c r="B66" s="56" t="s">
        <v>50</v>
      </c>
      <c r="C66" s="11"/>
      <c r="D66" s="57" t="s">
        <v>50</v>
      </c>
    </row>
    <row r="67" spans="1:4" x14ac:dyDescent="0.25">
      <c r="A67" s="33"/>
      <c r="B67" s="27"/>
      <c r="C67" s="11"/>
      <c r="D67" s="57"/>
    </row>
    <row r="68" spans="1:4" x14ac:dyDescent="0.25">
      <c r="A68" s="33"/>
      <c r="B68" s="27"/>
      <c r="C68" s="11"/>
      <c r="D68" s="57"/>
    </row>
    <row r="69" spans="1:4" x14ac:dyDescent="0.25">
      <c r="A69" s="33"/>
      <c r="B69" s="27"/>
      <c r="C69" s="11"/>
      <c r="D69" s="57"/>
    </row>
    <row r="70" spans="1:4" x14ac:dyDescent="0.25">
      <c r="A70" s="33"/>
      <c r="B70" s="54" t="s">
        <v>51</v>
      </c>
      <c r="C70" s="11"/>
      <c r="D70" s="32"/>
    </row>
    <row r="71" spans="1:4" x14ac:dyDescent="0.25">
      <c r="A71" s="33"/>
      <c r="B71" s="56" t="s">
        <v>50</v>
      </c>
      <c r="C71" s="11"/>
      <c r="D71" s="32"/>
    </row>
    <row r="72" spans="1:4" x14ac:dyDescent="0.25">
      <c r="A72" s="58"/>
      <c r="B72" s="59"/>
      <c r="C72" s="59"/>
      <c r="D72" s="60"/>
    </row>
    <row r="73" spans="1:4" x14ac:dyDescent="0.25">
      <c r="D73" s="34"/>
    </row>
    <row r="74" spans="1:4" x14ac:dyDescent="0.25">
      <c r="D74" s="34"/>
    </row>
    <row r="75" spans="1:4" x14ac:dyDescent="0.25">
      <c r="D75" s="34"/>
    </row>
    <row r="76" spans="1:4" x14ac:dyDescent="0.25">
      <c r="D76" s="34"/>
    </row>
    <row r="77" spans="1:4" x14ac:dyDescent="0.25">
      <c r="D77" s="34"/>
    </row>
    <row r="78" spans="1:4" x14ac:dyDescent="0.25">
      <c r="D78" s="34"/>
    </row>
    <row r="79" spans="1:4" x14ac:dyDescent="0.25">
      <c r="D79" s="34"/>
    </row>
    <row r="80" spans="1:4" x14ac:dyDescent="0.25">
      <c r="D80" s="34"/>
    </row>
    <row r="81" spans="4:4" x14ac:dyDescent="0.25">
      <c r="D81" s="34"/>
    </row>
    <row r="82" spans="4:4" x14ac:dyDescent="0.25">
      <c r="D82" s="34"/>
    </row>
    <row r="83" spans="4:4" x14ac:dyDescent="0.25">
      <c r="D83" s="34"/>
    </row>
    <row r="84" spans="4:4" x14ac:dyDescent="0.25">
      <c r="D84" s="34"/>
    </row>
    <row r="85" spans="4:4" x14ac:dyDescent="0.25">
      <c r="D85" s="34"/>
    </row>
    <row r="86" spans="4:4" x14ac:dyDescent="0.25">
      <c r="D86" s="34"/>
    </row>
  </sheetData>
  <mergeCells count="5">
    <mergeCell ref="B1:F1"/>
    <mergeCell ref="B2:F2"/>
    <mergeCell ref="B3:F3"/>
    <mergeCell ref="B6:F8"/>
    <mergeCell ref="D60:F60"/>
  </mergeCells>
  <conditionalFormatting sqref="D60">
    <cfRule type="cellIs" dxfId="4" priority="1" operator="equal">
      <formula>"Inhabilitado"</formula>
    </cfRule>
  </conditionalFormatting>
  <printOptions horizontalCentered="1"/>
  <pageMargins left="0.70866141732283472" right="0.70866141732283472" top="0.74803149606299213" bottom="0.74803149606299213" header="0.31496062992125984" footer="0.31496062992125984"/>
  <pageSetup scale="58" fitToWidth="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
  <sheetViews>
    <sheetView topLeftCell="B40" zoomScale="90" zoomScaleNormal="90" zoomScaleSheetLayoutView="90" workbookViewId="0">
      <selection activeCell="D60" sqref="D60:F60"/>
    </sheetView>
  </sheetViews>
  <sheetFormatPr baseColWidth="10" defaultColWidth="11.42578125" defaultRowHeight="15" x14ac:dyDescent="0.25"/>
  <cols>
    <col min="1" max="1" width="9.5703125" style="1" customWidth="1"/>
    <col min="2" max="2" width="74.140625" style="1" customWidth="1"/>
    <col min="3" max="3" width="1.5703125" style="1" customWidth="1"/>
    <col min="4" max="4" width="36" style="61" customWidth="1"/>
    <col min="5" max="5" width="18.28515625" style="1" customWidth="1"/>
    <col min="6" max="6" width="21.140625" style="1" customWidth="1"/>
    <col min="7" max="16384" width="11.42578125" style="1"/>
  </cols>
  <sheetData>
    <row r="1" spans="1:6" x14ac:dyDescent="0.25">
      <c r="B1" s="4" t="s">
        <v>0</v>
      </c>
      <c r="C1" s="4"/>
      <c r="D1" s="4"/>
      <c r="E1" s="4"/>
      <c r="F1" s="4"/>
    </row>
    <row r="2" spans="1:6" x14ac:dyDescent="0.25">
      <c r="B2" s="4" t="s">
        <v>1</v>
      </c>
      <c r="C2" s="4"/>
      <c r="D2" s="4"/>
      <c r="E2" s="4"/>
      <c r="F2" s="4"/>
    </row>
    <row r="3" spans="1:6" x14ac:dyDescent="0.25">
      <c r="B3" s="4" t="s">
        <v>55</v>
      </c>
      <c r="C3" s="4"/>
      <c r="D3" s="4"/>
      <c r="E3" s="4"/>
      <c r="F3" s="4"/>
    </row>
    <row r="4" spans="1:6" x14ac:dyDescent="0.25">
      <c r="A4" s="5"/>
      <c r="B4" s="6"/>
      <c r="C4" s="6"/>
      <c r="D4" s="7"/>
    </row>
    <row r="5" spans="1:6" x14ac:dyDescent="0.25">
      <c r="A5" s="5"/>
      <c r="B5" s="8" t="s">
        <v>2</v>
      </c>
      <c r="C5" s="6"/>
      <c r="D5" s="9"/>
    </row>
    <row r="6" spans="1:6" ht="14.25" customHeight="1" x14ac:dyDescent="0.25">
      <c r="A6" s="5"/>
      <c r="B6" s="10" t="s">
        <v>3</v>
      </c>
      <c r="C6" s="10"/>
      <c r="D6" s="10"/>
      <c r="E6" s="10"/>
      <c r="F6" s="10"/>
    </row>
    <row r="7" spans="1:6" x14ac:dyDescent="0.25">
      <c r="A7" s="5"/>
      <c r="B7" s="10"/>
      <c r="C7" s="10"/>
      <c r="D7" s="10"/>
      <c r="E7" s="10"/>
      <c r="F7" s="10"/>
    </row>
    <row r="8" spans="1:6" x14ac:dyDescent="0.25">
      <c r="A8" s="5"/>
      <c r="B8" s="10"/>
      <c r="C8" s="10"/>
      <c r="D8" s="10"/>
      <c r="E8" s="10"/>
      <c r="F8" s="10"/>
    </row>
    <row r="9" spans="1:6" x14ac:dyDescent="0.25">
      <c r="A9" s="5"/>
      <c r="B9" s="11"/>
      <c r="C9" s="11"/>
      <c r="D9" s="11"/>
    </row>
    <row r="10" spans="1:6" s="15" customFormat="1" ht="30" x14ac:dyDescent="0.25">
      <c r="A10" s="12"/>
      <c r="B10" s="13"/>
      <c r="C10" s="13"/>
      <c r="D10" s="14" t="str">
        <f>+'[13]Registro de cifras'!D3</f>
        <v>CLINICA DE URGENCIAS BUCARAMANGA S.A.S</v>
      </c>
      <c r="E10" s="14" t="str">
        <f>+'[13]Registro de cifras'!G3</f>
        <v>PROSERVANDA SG - SST S.A.S</v>
      </c>
      <c r="F10" s="70" t="str">
        <f>+'[13]Registro de cifras'!I3</f>
        <v>U.T. RIESGOS LABORALES 2020</v>
      </c>
    </row>
    <row r="11" spans="1:6" x14ac:dyDescent="0.25">
      <c r="A11" s="5"/>
      <c r="B11" s="6"/>
      <c r="C11" s="6"/>
      <c r="D11" s="9" t="s">
        <v>62</v>
      </c>
      <c r="E11" s="9" t="s">
        <v>63</v>
      </c>
    </row>
    <row r="12" spans="1:6" x14ac:dyDescent="0.25">
      <c r="A12" s="16" t="s">
        <v>6</v>
      </c>
      <c r="B12" s="11"/>
      <c r="C12" s="11"/>
      <c r="D12" s="17"/>
    </row>
    <row r="13" spans="1:6" x14ac:dyDescent="0.25">
      <c r="A13" s="18" t="s">
        <v>7</v>
      </c>
      <c r="B13" s="19" t="s">
        <v>8</v>
      </c>
      <c r="C13" s="11"/>
      <c r="D13" s="20"/>
    </row>
    <row r="14" spans="1:6" s="23" customFormat="1" ht="114.75" x14ac:dyDescent="0.25">
      <c r="A14" s="18"/>
      <c r="B14" s="21" t="s">
        <v>9</v>
      </c>
      <c r="C14" s="11"/>
      <c r="D14" s="17" t="s">
        <v>10</v>
      </c>
      <c r="E14" s="17" t="s">
        <v>10</v>
      </c>
      <c r="F14" s="17" t="s">
        <v>10</v>
      </c>
    </row>
    <row r="15" spans="1:6" s="23" customFormat="1" ht="12.75" x14ac:dyDescent="0.25">
      <c r="A15" s="18"/>
      <c r="B15" s="24" t="s">
        <v>11</v>
      </c>
      <c r="C15" s="11"/>
      <c r="D15" s="20"/>
      <c r="E15" s="29"/>
      <c r="F15" s="29"/>
    </row>
    <row r="16" spans="1:6" s="23" customFormat="1" ht="12.75" x14ac:dyDescent="0.25">
      <c r="A16" s="18" t="s">
        <v>12</v>
      </c>
      <c r="B16" s="21" t="s">
        <v>13</v>
      </c>
      <c r="C16" s="11"/>
      <c r="D16" s="17" t="s">
        <v>10</v>
      </c>
      <c r="E16" s="17" t="s">
        <v>10</v>
      </c>
      <c r="F16" s="17" t="s">
        <v>10</v>
      </c>
    </row>
    <row r="17" spans="1:6" s="27" customFormat="1" ht="25.5" x14ac:dyDescent="0.25">
      <c r="A17" s="25" t="s">
        <v>14</v>
      </c>
      <c r="B17" s="21" t="s">
        <v>15</v>
      </c>
      <c r="C17" s="11"/>
      <c r="D17" s="17" t="s">
        <v>10</v>
      </c>
      <c r="E17" s="17" t="s">
        <v>10</v>
      </c>
      <c r="F17" s="17" t="s">
        <v>10</v>
      </c>
    </row>
    <row r="18" spans="1:6" s="27" customFormat="1" ht="12.75" x14ac:dyDescent="0.25">
      <c r="A18" s="25" t="s">
        <v>16</v>
      </c>
      <c r="B18" s="21" t="s">
        <v>17</v>
      </c>
      <c r="C18" s="11"/>
      <c r="D18" s="17" t="s">
        <v>10</v>
      </c>
      <c r="E18" s="17" t="s">
        <v>10</v>
      </c>
      <c r="F18" s="17" t="s">
        <v>10</v>
      </c>
    </row>
    <row r="19" spans="1:6" s="27" customFormat="1" ht="25.5" x14ac:dyDescent="0.25">
      <c r="A19" s="25" t="s">
        <v>18</v>
      </c>
      <c r="B19" s="21" t="s">
        <v>19</v>
      </c>
      <c r="C19" s="11"/>
      <c r="D19" s="17" t="s">
        <v>10</v>
      </c>
      <c r="E19" s="17" t="s">
        <v>10</v>
      </c>
      <c r="F19" s="17" t="s">
        <v>10</v>
      </c>
    </row>
    <row r="20" spans="1:6" s="27" customFormat="1" ht="12.75" x14ac:dyDescent="0.25">
      <c r="A20" s="25" t="s">
        <v>20</v>
      </c>
      <c r="B20" s="21" t="s">
        <v>21</v>
      </c>
      <c r="C20" s="11"/>
      <c r="D20" s="17" t="s">
        <v>10</v>
      </c>
      <c r="E20" s="17" t="s">
        <v>10</v>
      </c>
      <c r="F20" s="17" t="s">
        <v>10</v>
      </c>
    </row>
    <row r="21" spans="1:6" ht="84" customHeight="1" x14ac:dyDescent="0.25">
      <c r="A21" s="25"/>
      <c r="B21" s="21" t="s">
        <v>22</v>
      </c>
      <c r="C21" s="30"/>
      <c r="D21" s="31" t="s">
        <v>23</v>
      </c>
      <c r="F21" s="64"/>
    </row>
    <row r="22" spans="1:6" x14ac:dyDescent="0.25">
      <c r="A22" s="33"/>
      <c r="B22" s="11" t="s">
        <v>24</v>
      </c>
      <c r="C22" s="27"/>
      <c r="D22" s="32"/>
    </row>
    <row r="23" spans="1:6" x14ac:dyDescent="0.25">
      <c r="A23" s="33"/>
      <c r="B23" s="11" t="s">
        <v>25</v>
      </c>
      <c r="C23" s="27"/>
      <c r="D23" s="32"/>
    </row>
    <row r="24" spans="1:6" ht="45" customHeight="1" x14ac:dyDescent="0.25">
      <c r="A24" s="33"/>
      <c r="B24" s="30" t="s">
        <v>26</v>
      </c>
      <c r="C24" s="11"/>
      <c r="D24" s="35"/>
    </row>
    <row r="25" spans="1:6" x14ac:dyDescent="0.25">
      <c r="A25" s="25" t="s">
        <v>28</v>
      </c>
      <c r="B25" s="30" t="s">
        <v>29</v>
      </c>
      <c r="C25" s="11"/>
      <c r="D25" s="17" t="s">
        <v>10</v>
      </c>
      <c r="E25" s="17" t="s">
        <v>10</v>
      </c>
      <c r="F25" s="17" t="s">
        <v>10</v>
      </c>
    </row>
    <row r="26" spans="1:6" x14ac:dyDescent="0.25">
      <c r="A26" s="33"/>
      <c r="B26" s="11" t="s">
        <v>30</v>
      </c>
      <c r="C26" s="11"/>
      <c r="D26" s="35"/>
    </row>
    <row r="27" spans="1:6" x14ac:dyDescent="0.25">
      <c r="A27" s="33"/>
      <c r="B27" s="11" t="s">
        <v>31</v>
      </c>
      <c r="C27" s="11"/>
      <c r="D27" s="35"/>
    </row>
    <row r="28" spans="1:6" x14ac:dyDescent="0.25">
      <c r="A28" s="33"/>
      <c r="B28" s="11"/>
      <c r="C28" s="11"/>
      <c r="D28" s="35"/>
    </row>
    <row r="29" spans="1:6" x14ac:dyDescent="0.2">
      <c r="A29" s="33"/>
      <c r="B29" s="36" t="s">
        <v>32</v>
      </c>
      <c r="C29" s="11"/>
      <c r="D29" s="37"/>
    </row>
    <row r="30" spans="1:6" x14ac:dyDescent="0.25">
      <c r="A30" s="33"/>
      <c r="B30" s="11"/>
      <c r="C30" s="11"/>
      <c r="D30" s="37"/>
    </row>
    <row r="31" spans="1:6" x14ac:dyDescent="0.2">
      <c r="A31" s="33"/>
      <c r="B31" s="71" t="s">
        <v>33</v>
      </c>
      <c r="C31" s="39"/>
      <c r="D31" s="65">
        <f>IFERROR((D32-D33),0)</f>
        <v>12190162362</v>
      </c>
      <c r="E31" s="72">
        <f>IFERROR((E32-E33),0)</f>
        <v>2204205128</v>
      </c>
      <c r="F31" s="72">
        <f>IFERROR((F32-F33),0)</f>
        <v>14394367490</v>
      </c>
    </row>
    <row r="32" spans="1:6" x14ac:dyDescent="0.2">
      <c r="A32" s="33"/>
      <c r="B32" s="73" t="s">
        <v>34</v>
      </c>
      <c r="C32" s="11"/>
      <c r="D32" s="66">
        <f>+'[13]Registro de cifras'!D7</f>
        <v>35838435874</v>
      </c>
      <c r="E32" s="74">
        <f>+'[13]Registro de cifras'!G7</f>
        <v>3131254073</v>
      </c>
      <c r="F32" s="74">
        <f>+'[13]Registro de cifras'!I7</f>
        <v>38969689947</v>
      </c>
    </row>
    <row r="33" spans="1:6" x14ac:dyDescent="0.2">
      <c r="A33" s="33"/>
      <c r="B33" s="75"/>
      <c r="C33" s="11"/>
      <c r="D33" s="66">
        <f>+'[13]Registro de cifras'!D11</f>
        <v>23648273512</v>
      </c>
      <c r="E33" s="74">
        <f>+'[13]Registro de cifras'!G11</f>
        <v>927048945</v>
      </c>
      <c r="F33" s="74">
        <f>+'[13]Registro de cifras'!I11</f>
        <v>24575322457</v>
      </c>
    </row>
    <row r="34" spans="1:6" x14ac:dyDescent="0.2">
      <c r="A34" s="33"/>
      <c r="B34" s="76"/>
      <c r="C34" s="45"/>
      <c r="D34" s="51" t="str">
        <f>IF(D31&gt;='[13]Registro de cifras'!D38,"Cumple","Rechazada")</f>
        <v>Cumple</v>
      </c>
      <c r="E34" s="51" t="str">
        <f>IF(E31&gt;='[13]Registro de cifras'!E38,"Cumple","Rechazada")</f>
        <v>Cumple</v>
      </c>
      <c r="F34" s="51" t="str">
        <f>IF(F31&gt;='[13]Registro de cifras'!F38,"Cumple","Rechazada")</f>
        <v>Cumple</v>
      </c>
    </row>
    <row r="35" spans="1:6" x14ac:dyDescent="0.25">
      <c r="A35" s="33"/>
      <c r="B35" s="11"/>
      <c r="C35" s="11"/>
      <c r="D35" s="37"/>
      <c r="E35" s="37"/>
      <c r="F35" s="37"/>
    </row>
    <row r="36" spans="1:6" x14ac:dyDescent="0.2">
      <c r="A36" s="33"/>
      <c r="B36" s="38" t="s">
        <v>35</v>
      </c>
      <c r="C36" s="78"/>
      <c r="D36" s="47">
        <f>(IFERROR((D37/D38),2))</f>
        <v>0.50300433916358389</v>
      </c>
      <c r="E36" s="67">
        <f>(IFERROR((E37/E38),2))</f>
        <v>0.33397794552708243</v>
      </c>
      <c r="F36" s="79">
        <f>(IFERROR((F37/F38),2))</f>
        <v>0.49576170529516156</v>
      </c>
    </row>
    <row r="37" spans="1:6" x14ac:dyDescent="0.2">
      <c r="A37" s="33"/>
      <c r="B37" s="48" t="s">
        <v>36</v>
      </c>
      <c r="C37" s="80"/>
      <c r="D37" s="42">
        <f>'[13]Registro de cifras'!D13</f>
        <v>37702922963</v>
      </c>
      <c r="E37" s="66">
        <f>'[13]Registro de cifras'!G13</f>
        <v>1120682745</v>
      </c>
      <c r="F37" s="74">
        <f>'[13]Registro de cifras'!I13</f>
        <v>38823605708</v>
      </c>
    </row>
    <row r="38" spans="1:6" x14ac:dyDescent="0.2">
      <c r="A38" s="33"/>
      <c r="B38" s="43" t="s">
        <v>37</v>
      </c>
      <c r="C38" s="80"/>
      <c r="D38" s="42">
        <f>'[13]Registro de cifras'!D9</f>
        <v>74955462662</v>
      </c>
      <c r="E38" s="66">
        <f>'[13]Registro de cifras'!G9</f>
        <v>3355559132</v>
      </c>
      <c r="F38" s="74">
        <f>'[13]Registro de cifras'!I9</f>
        <v>78311021794</v>
      </c>
    </row>
    <row r="39" spans="1:6" x14ac:dyDescent="0.2">
      <c r="A39" s="33"/>
      <c r="B39" s="44"/>
      <c r="C39" s="81"/>
      <c r="D39" s="46" t="str">
        <f>IF(D36&lt;=75%,"Cumple","Rechazada")</f>
        <v>Cumple</v>
      </c>
      <c r="E39" s="46" t="str">
        <f>IF(E36&lt;=75%,"Cumple","Rechazada")</f>
        <v>Cumple</v>
      </c>
      <c r="F39" s="46" t="str">
        <f>IF(F36&lt;=75%,"Cumple","Rechazada")</f>
        <v>Cumple</v>
      </c>
    </row>
    <row r="40" spans="1:6" x14ac:dyDescent="0.25">
      <c r="A40" s="33"/>
      <c r="B40" s="11"/>
      <c r="C40" s="11"/>
      <c r="D40" s="37"/>
      <c r="E40" s="37"/>
      <c r="F40" s="37"/>
    </row>
    <row r="41" spans="1:6" x14ac:dyDescent="0.2">
      <c r="A41" s="33"/>
      <c r="B41" s="38" t="s">
        <v>38</v>
      </c>
      <c r="C41" s="78"/>
      <c r="D41" s="49">
        <f>IFERROR((D42/D43),0)</f>
        <v>1.5154778997212741</v>
      </c>
      <c r="E41" s="82">
        <f>IFERROR((E42/E43),0)</f>
        <v>3.3776577708095012</v>
      </c>
      <c r="F41" s="82">
        <f>IFERROR((F42/F43),0)</f>
        <v>1.5857244605919678</v>
      </c>
    </row>
    <row r="42" spans="1:6" x14ac:dyDescent="0.2">
      <c r="A42" s="33"/>
      <c r="B42" s="48" t="s">
        <v>39</v>
      </c>
      <c r="C42" s="80"/>
      <c r="D42" s="42">
        <f>'[13]Registro de cifras'!D7</f>
        <v>35838435874</v>
      </c>
      <c r="E42" s="74">
        <f>'[13]Registro de cifras'!G7</f>
        <v>3131254073</v>
      </c>
      <c r="F42" s="74">
        <f>'[13]Registro de cifras'!I7</f>
        <v>38969689947</v>
      </c>
    </row>
    <row r="43" spans="1:6" x14ac:dyDescent="0.2">
      <c r="A43" s="33"/>
      <c r="B43" s="43" t="s">
        <v>40</v>
      </c>
      <c r="C43" s="80"/>
      <c r="D43" s="42">
        <f>'[13]Registro de cifras'!D11</f>
        <v>23648273512</v>
      </c>
      <c r="E43" s="74">
        <f>'[13]Registro de cifras'!G11</f>
        <v>927048945</v>
      </c>
      <c r="F43" s="74">
        <f>'[13]Registro de cifras'!I11</f>
        <v>24575322457</v>
      </c>
    </row>
    <row r="44" spans="1:6" x14ac:dyDescent="0.2">
      <c r="A44" s="33"/>
      <c r="B44" s="44"/>
      <c r="C44" s="81"/>
      <c r="D44" s="46" t="str">
        <f>IF(D41&gt;=1,"Cumple","Rechazada")</f>
        <v>Cumple</v>
      </c>
      <c r="E44" s="46" t="str">
        <f>IF(E41&gt;=1,"Cumple","Rechazada")</f>
        <v>Cumple</v>
      </c>
      <c r="F44" s="46" t="str">
        <f>IF(F41&gt;=1,"Cumple","Rechazada")</f>
        <v>Cumple</v>
      </c>
    </row>
    <row r="45" spans="1:6" x14ac:dyDescent="0.25">
      <c r="A45" s="33"/>
      <c r="B45" s="11"/>
      <c r="C45" s="11"/>
      <c r="D45" s="37"/>
      <c r="E45" s="37"/>
      <c r="F45" s="37"/>
    </row>
    <row r="46" spans="1:6" x14ac:dyDescent="0.2">
      <c r="A46" s="33"/>
      <c r="B46" s="36" t="s">
        <v>41</v>
      </c>
      <c r="C46" s="11"/>
      <c r="D46" s="37"/>
      <c r="E46" s="37"/>
      <c r="F46" s="37"/>
    </row>
    <row r="47" spans="1:6" x14ac:dyDescent="0.25">
      <c r="A47" s="33"/>
      <c r="B47" s="11"/>
      <c r="C47" s="11"/>
      <c r="D47" s="37"/>
      <c r="E47" s="37"/>
      <c r="F47" s="37"/>
    </row>
    <row r="48" spans="1:6" x14ac:dyDescent="0.2">
      <c r="A48" s="33"/>
      <c r="B48" s="38" t="s">
        <v>42</v>
      </c>
      <c r="C48" s="78"/>
      <c r="D48" s="47">
        <f>IFERROR((D49/D50),0)</f>
        <v>4.2020911546603132E-2</v>
      </c>
      <c r="E48" s="67">
        <f>IFERROR((E49/E50),0)</f>
        <v>3.165881800178328E-2</v>
      </c>
      <c r="F48" s="79">
        <f>IFERROR((F49/F50),0)</f>
        <v>4.1514366898313448E-2</v>
      </c>
    </row>
    <row r="49" spans="1:6" x14ac:dyDescent="0.2">
      <c r="A49" s="33"/>
      <c r="B49" s="48" t="s">
        <v>43</v>
      </c>
      <c r="C49" s="80"/>
      <c r="D49" s="42">
        <f>+'[13]Registro de cifras'!D26</f>
        <v>6360098879</v>
      </c>
      <c r="E49" s="66">
        <f>+'[13]Registro de cifras'!G26</f>
        <v>246280490</v>
      </c>
      <c r="F49" s="74">
        <f>+'[13]Registro de cifras'!I26</f>
        <v>6606379369</v>
      </c>
    </row>
    <row r="50" spans="1:6" x14ac:dyDescent="0.2">
      <c r="A50" s="33"/>
      <c r="B50" s="43" t="s">
        <v>44</v>
      </c>
      <c r="C50" s="80"/>
      <c r="D50" s="42">
        <f>+'[13]Registro de cifras'!D24</f>
        <v>151355566667</v>
      </c>
      <c r="E50" s="66">
        <f>+'[13]Registro de cifras'!G24</f>
        <v>7779206728</v>
      </c>
      <c r="F50" s="74">
        <f>+'[13]Registro de cifras'!I24</f>
        <v>159134773395</v>
      </c>
    </row>
    <row r="51" spans="1:6" x14ac:dyDescent="0.2">
      <c r="A51" s="33"/>
      <c r="B51" s="44"/>
      <c r="C51" s="81"/>
      <c r="D51" s="46" t="str">
        <f>IF(D48&gt;=0.5%,"Cumple","Rechazada")</f>
        <v>Cumple</v>
      </c>
      <c r="E51" s="46" t="str">
        <f t="shared" ref="E51:F51" si="0">IF(E48&gt;=0.5%,"Cumple","Rechazada")</f>
        <v>Cumple</v>
      </c>
      <c r="F51" s="46" t="str">
        <f t="shared" si="0"/>
        <v>Cumple</v>
      </c>
    </row>
    <row r="52" spans="1:6" x14ac:dyDescent="0.2">
      <c r="A52" s="33"/>
      <c r="B52" s="50"/>
      <c r="C52" s="11"/>
      <c r="D52" s="37"/>
      <c r="E52" s="37"/>
      <c r="F52" s="37"/>
    </row>
    <row r="53" spans="1:6" x14ac:dyDescent="0.2">
      <c r="A53" s="33"/>
      <c r="B53" s="38" t="s">
        <v>45</v>
      </c>
      <c r="C53" s="78"/>
      <c r="D53" s="47">
        <f>IFERROR((D54/D55),0)</f>
        <v>3.2859738359952713E-2</v>
      </c>
      <c r="E53" s="79">
        <f>IFERROR((E54/E55),0)</f>
        <v>2.439205096800199E-2</v>
      </c>
      <c r="F53" s="79">
        <f>IFERROR((F54/F55),0)</f>
        <v>3.2445800605653351E-2</v>
      </c>
    </row>
    <row r="54" spans="1:6" x14ac:dyDescent="0.2">
      <c r="A54" s="33"/>
      <c r="B54" s="48" t="s">
        <v>46</v>
      </c>
      <c r="C54" s="80"/>
      <c r="D54" s="42">
        <f>+'[13]Registro de cifras'!D30</f>
        <v>4973504320</v>
      </c>
      <c r="E54" s="74">
        <f>+'[13]Registro de cifras'!G30</f>
        <v>189750807</v>
      </c>
      <c r="F54" s="74">
        <f>+'[13]Registro de cifras'!I30</f>
        <v>5163255127</v>
      </c>
    </row>
    <row r="55" spans="1:6" x14ac:dyDescent="0.2">
      <c r="A55" s="33"/>
      <c r="B55" s="43" t="s">
        <v>44</v>
      </c>
      <c r="C55" s="80"/>
      <c r="D55" s="42">
        <f>+'[13]Registro de cifras'!D24</f>
        <v>151355566667</v>
      </c>
      <c r="E55" s="74">
        <f>+'[13]Registro de cifras'!G24</f>
        <v>7779206728</v>
      </c>
      <c r="F55" s="74">
        <f>+'[13]Registro de cifras'!I24</f>
        <v>159134773395</v>
      </c>
    </row>
    <row r="56" spans="1:6" x14ac:dyDescent="0.2">
      <c r="A56" s="33"/>
      <c r="B56" s="44"/>
      <c r="C56" s="81"/>
      <c r="D56" s="46" t="str">
        <f>IF(D53&gt;=0.1%,"Cumple","Rechazada")</f>
        <v>Cumple</v>
      </c>
      <c r="E56" s="46" t="str">
        <f t="shared" ref="E56:F56" si="1">IF(E53&gt;=0.1%,"Cumple","Rechazada")</f>
        <v>Cumple</v>
      </c>
      <c r="F56" s="46" t="str">
        <f t="shared" si="1"/>
        <v>Cumple</v>
      </c>
    </row>
    <row r="57" spans="1:6" x14ac:dyDescent="0.2">
      <c r="A57" s="33"/>
      <c r="B57" s="50"/>
      <c r="C57" s="11"/>
      <c r="D57" s="37"/>
      <c r="E57" s="37"/>
      <c r="F57" s="37"/>
    </row>
    <row r="58" spans="1:6" x14ac:dyDescent="0.2">
      <c r="A58" s="33"/>
      <c r="B58" s="50"/>
      <c r="C58" s="11"/>
      <c r="D58" s="37"/>
      <c r="E58" s="37"/>
      <c r="F58" s="37"/>
    </row>
    <row r="59" spans="1:6" x14ac:dyDescent="0.2">
      <c r="A59" s="33"/>
      <c r="B59" s="50"/>
      <c r="C59" s="11"/>
      <c r="D59" s="51"/>
      <c r="E59" s="51"/>
      <c r="F59" s="51"/>
    </row>
    <row r="60" spans="1:6" x14ac:dyDescent="0.2">
      <c r="A60" s="33"/>
      <c r="B60" s="50"/>
      <c r="C60" s="11"/>
      <c r="D60" s="83" t="str">
        <f>IF(AND(F44="Cumple",F51="Cumple",F56="Cumple",F39="Cumple",F34="Cumple",F25="Cumple",F20="Cumple",F19="Cumple",F18="Cumple",F17="Cumple",F16="Cumple",F14="Cumple"),"Habilitado","Inhabilitado")</f>
        <v>Habilitado</v>
      </c>
      <c r="E60" s="84"/>
      <c r="F60" s="85"/>
    </row>
    <row r="61" spans="1:6" x14ac:dyDescent="0.2">
      <c r="A61" s="33"/>
      <c r="B61" s="50"/>
      <c r="C61" s="11"/>
      <c r="D61" s="52"/>
    </row>
    <row r="62" spans="1:6" x14ac:dyDescent="0.25">
      <c r="A62" s="33"/>
      <c r="B62" s="11" t="s">
        <v>47</v>
      </c>
      <c r="C62" s="11"/>
      <c r="D62" s="53"/>
    </row>
    <row r="63" spans="1:6" x14ac:dyDescent="0.25">
      <c r="A63" s="33"/>
      <c r="B63" s="11"/>
      <c r="C63" s="11"/>
      <c r="D63" s="32"/>
    </row>
    <row r="64" spans="1:6" x14ac:dyDescent="0.25">
      <c r="A64" s="33"/>
      <c r="B64" s="11"/>
      <c r="C64" s="11"/>
      <c r="D64" s="32"/>
    </row>
    <row r="65" spans="1:4" x14ac:dyDescent="0.25">
      <c r="A65" s="33"/>
      <c r="B65" s="54" t="s">
        <v>48</v>
      </c>
      <c r="C65" s="11"/>
      <c r="D65" s="55" t="s">
        <v>49</v>
      </c>
    </row>
    <row r="66" spans="1:4" x14ac:dyDescent="0.25">
      <c r="A66" s="33"/>
      <c r="B66" s="56" t="s">
        <v>50</v>
      </c>
      <c r="C66" s="11"/>
      <c r="D66" s="57" t="s">
        <v>50</v>
      </c>
    </row>
    <row r="67" spans="1:4" x14ac:dyDescent="0.25">
      <c r="A67" s="33"/>
      <c r="B67" s="27"/>
      <c r="C67" s="11"/>
      <c r="D67" s="57"/>
    </row>
    <row r="68" spans="1:4" x14ac:dyDescent="0.25">
      <c r="A68" s="33"/>
      <c r="B68" s="27"/>
      <c r="C68" s="11"/>
      <c r="D68" s="57"/>
    </row>
    <row r="69" spans="1:4" x14ac:dyDescent="0.25">
      <c r="A69" s="33"/>
      <c r="B69" s="27"/>
      <c r="C69" s="11"/>
      <c r="D69" s="57"/>
    </row>
    <row r="70" spans="1:4" x14ac:dyDescent="0.25">
      <c r="A70" s="33"/>
      <c r="B70" s="54" t="s">
        <v>51</v>
      </c>
      <c r="C70" s="11"/>
      <c r="D70" s="32"/>
    </row>
    <row r="71" spans="1:4" x14ac:dyDescent="0.25">
      <c r="A71" s="33"/>
      <c r="B71" s="56" t="s">
        <v>50</v>
      </c>
      <c r="C71" s="11"/>
      <c r="D71" s="32"/>
    </row>
    <row r="72" spans="1:4" x14ac:dyDescent="0.25">
      <c r="A72" s="58"/>
      <c r="B72" s="59"/>
      <c r="C72" s="59"/>
      <c r="D72" s="60"/>
    </row>
    <row r="73" spans="1:4" x14ac:dyDescent="0.25">
      <c r="D73" s="34"/>
    </row>
    <row r="74" spans="1:4" x14ac:dyDescent="0.25">
      <c r="D74" s="34"/>
    </row>
    <row r="75" spans="1:4" x14ac:dyDescent="0.25">
      <c r="D75" s="34"/>
    </row>
    <row r="76" spans="1:4" x14ac:dyDescent="0.25">
      <c r="D76" s="34"/>
    </row>
    <row r="77" spans="1:4" x14ac:dyDescent="0.25">
      <c r="D77" s="34"/>
    </row>
    <row r="78" spans="1:4" x14ac:dyDescent="0.25">
      <c r="D78" s="34"/>
    </row>
    <row r="79" spans="1:4" x14ac:dyDescent="0.25">
      <c r="D79" s="34"/>
    </row>
    <row r="80" spans="1:4" x14ac:dyDescent="0.25">
      <c r="D80" s="34"/>
    </row>
    <row r="81" spans="4:4" x14ac:dyDescent="0.25">
      <c r="D81" s="34"/>
    </row>
    <row r="82" spans="4:4" x14ac:dyDescent="0.25">
      <c r="D82" s="34"/>
    </row>
    <row r="83" spans="4:4" x14ac:dyDescent="0.25">
      <c r="D83" s="34"/>
    </row>
    <row r="84" spans="4:4" x14ac:dyDescent="0.25">
      <c r="D84" s="34"/>
    </row>
    <row r="85" spans="4:4" x14ac:dyDescent="0.25">
      <c r="D85" s="34"/>
    </row>
    <row r="86" spans="4:4" x14ac:dyDescent="0.25">
      <c r="D86" s="34"/>
    </row>
  </sheetData>
  <mergeCells count="5">
    <mergeCell ref="B1:F1"/>
    <mergeCell ref="B2:F2"/>
    <mergeCell ref="B3:F3"/>
    <mergeCell ref="B6:F8"/>
    <mergeCell ref="D60:F60"/>
  </mergeCells>
  <conditionalFormatting sqref="D60">
    <cfRule type="cellIs" dxfId="3" priority="1" operator="equal">
      <formula>"Inhabilitado"</formula>
    </cfRule>
  </conditionalFormatting>
  <printOptions horizontalCentered="1"/>
  <pageMargins left="0.70866141732283472" right="0.70866141732283472" top="0.74803149606299213" bottom="0.74803149606299213" header="0.31496062992125984" footer="0.31496062992125984"/>
  <pageSetup scale="58" fitToWidth="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
  <sheetViews>
    <sheetView topLeftCell="B34" zoomScale="90" zoomScaleNormal="90" zoomScaleSheetLayoutView="90" workbookViewId="0">
      <selection activeCell="D60" sqref="D60:F60"/>
    </sheetView>
  </sheetViews>
  <sheetFormatPr baseColWidth="10" defaultColWidth="11.42578125" defaultRowHeight="15" x14ac:dyDescent="0.25"/>
  <cols>
    <col min="1" max="1" width="9.5703125" style="1" customWidth="1"/>
    <col min="2" max="2" width="74.140625" style="1" customWidth="1"/>
    <col min="3" max="3" width="1.5703125" style="1" customWidth="1"/>
    <col min="4" max="4" width="36" style="61" customWidth="1"/>
    <col min="5" max="5" width="18.28515625" style="1" customWidth="1"/>
    <col min="6" max="6" width="21.140625" style="1" customWidth="1"/>
    <col min="7" max="16384" width="11.42578125" style="1"/>
  </cols>
  <sheetData>
    <row r="1" spans="1:6" x14ac:dyDescent="0.25">
      <c r="B1" s="4" t="s">
        <v>0</v>
      </c>
      <c r="C1" s="4"/>
      <c r="D1" s="4"/>
      <c r="E1" s="4"/>
      <c r="F1" s="4"/>
    </row>
    <row r="2" spans="1:6" x14ac:dyDescent="0.25">
      <c r="B2" s="4" t="s">
        <v>1</v>
      </c>
      <c r="C2" s="4"/>
      <c r="D2" s="4"/>
      <c r="E2" s="4"/>
      <c r="F2" s="4"/>
    </row>
    <row r="3" spans="1:6" x14ac:dyDescent="0.25">
      <c r="B3" s="4" t="s">
        <v>61</v>
      </c>
      <c r="C3" s="4"/>
      <c r="D3" s="4"/>
      <c r="E3" s="4"/>
      <c r="F3" s="4"/>
    </row>
    <row r="4" spans="1:6" x14ac:dyDescent="0.25">
      <c r="A4" s="5"/>
      <c r="B4" s="6"/>
      <c r="C4" s="6"/>
      <c r="D4" s="7"/>
    </row>
    <row r="5" spans="1:6" x14ac:dyDescent="0.25">
      <c r="A5" s="5"/>
      <c r="B5" s="8" t="s">
        <v>2</v>
      </c>
      <c r="C5" s="6"/>
      <c r="D5" s="9"/>
    </row>
    <row r="6" spans="1:6" ht="14.25" customHeight="1" x14ac:dyDescent="0.25">
      <c r="A6" s="5"/>
      <c r="B6" s="10" t="s">
        <v>3</v>
      </c>
      <c r="C6" s="10"/>
      <c r="D6" s="10"/>
      <c r="E6" s="10"/>
      <c r="F6" s="10"/>
    </row>
    <row r="7" spans="1:6" x14ac:dyDescent="0.25">
      <c r="A7" s="5"/>
      <c r="B7" s="10"/>
      <c r="C7" s="10"/>
      <c r="D7" s="10"/>
      <c r="E7" s="10"/>
      <c r="F7" s="10"/>
    </row>
    <row r="8" spans="1:6" x14ac:dyDescent="0.25">
      <c r="A8" s="5"/>
      <c r="B8" s="10"/>
      <c r="C8" s="10"/>
      <c r="D8" s="10"/>
      <c r="E8" s="10"/>
      <c r="F8" s="10"/>
    </row>
    <row r="9" spans="1:6" x14ac:dyDescent="0.25">
      <c r="A9" s="5"/>
      <c r="B9" s="11"/>
      <c r="C9" s="11"/>
      <c r="D9" s="11"/>
    </row>
    <row r="10" spans="1:6" s="15" customFormat="1" ht="30" x14ac:dyDescent="0.25">
      <c r="A10" s="12"/>
      <c r="B10" s="13"/>
      <c r="C10" s="13"/>
      <c r="D10" s="14" t="str">
        <f>+'[14]Registro de cifras'!D3</f>
        <v>CLINICA DE URGENCIAS BUCARAMANGA S.A.S</v>
      </c>
      <c r="E10" s="14" t="str">
        <f>+'[14]Registro de cifras'!G3</f>
        <v>PROSERVANDA SG - SST S.A.S</v>
      </c>
      <c r="F10" s="70" t="str">
        <f>+'[14]Registro de cifras'!I3</f>
        <v>U.T. RIESGOS LABORALES 2020</v>
      </c>
    </row>
    <row r="11" spans="1:6" x14ac:dyDescent="0.25">
      <c r="A11" s="5"/>
      <c r="B11" s="6"/>
      <c r="C11" s="6"/>
      <c r="D11" s="9" t="s">
        <v>62</v>
      </c>
      <c r="E11" s="9" t="s">
        <v>63</v>
      </c>
    </row>
    <row r="12" spans="1:6" x14ac:dyDescent="0.25">
      <c r="A12" s="16" t="s">
        <v>6</v>
      </c>
      <c r="B12" s="11"/>
      <c r="C12" s="11"/>
      <c r="D12" s="17"/>
    </row>
    <row r="13" spans="1:6" x14ac:dyDescent="0.25">
      <c r="A13" s="18" t="s">
        <v>7</v>
      </c>
      <c r="B13" s="19" t="s">
        <v>8</v>
      </c>
      <c r="C13" s="11"/>
      <c r="D13" s="20"/>
    </row>
    <row r="14" spans="1:6" s="23" customFormat="1" ht="114.75" x14ac:dyDescent="0.25">
      <c r="A14" s="18"/>
      <c r="B14" s="21" t="s">
        <v>9</v>
      </c>
      <c r="C14" s="11"/>
      <c r="D14" s="17" t="s">
        <v>10</v>
      </c>
      <c r="E14" s="29" t="s">
        <v>10</v>
      </c>
      <c r="F14" s="29" t="s">
        <v>10</v>
      </c>
    </row>
    <row r="15" spans="1:6" s="23" customFormat="1" ht="12.75" x14ac:dyDescent="0.25">
      <c r="A15" s="18"/>
      <c r="B15" s="24" t="s">
        <v>11</v>
      </c>
      <c r="C15" s="11"/>
      <c r="D15" s="20"/>
      <c r="E15" s="29"/>
      <c r="F15" s="29"/>
    </row>
    <row r="16" spans="1:6" s="23" customFormat="1" ht="12.75" x14ac:dyDescent="0.25">
      <c r="A16" s="18" t="s">
        <v>12</v>
      </c>
      <c r="B16" s="21" t="s">
        <v>13</v>
      </c>
      <c r="C16" s="11"/>
      <c r="D16" s="17" t="s">
        <v>10</v>
      </c>
      <c r="E16" s="29" t="s">
        <v>10</v>
      </c>
      <c r="F16" s="29" t="s">
        <v>10</v>
      </c>
    </row>
    <row r="17" spans="1:6" s="27" customFormat="1" ht="25.5" x14ac:dyDescent="0.25">
      <c r="A17" s="25" t="s">
        <v>14</v>
      </c>
      <c r="B17" s="21" t="s">
        <v>15</v>
      </c>
      <c r="C17" s="11"/>
      <c r="D17" s="17" t="s">
        <v>10</v>
      </c>
      <c r="E17" s="29" t="s">
        <v>10</v>
      </c>
      <c r="F17" s="29" t="s">
        <v>10</v>
      </c>
    </row>
    <row r="18" spans="1:6" s="27" customFormat="1" ht="12.75" x14ac:dyDescent="0.25">
      <c r="A18" s="25" t="s">
        <v>16</v>
      </c>
      <c r="B18" s="21" t="s">
        <v>17</v>
      </c>
      <c r="C18" s="11"/>
      <c r="D18" s="17" t="s">
        <v>10</v>
      </c>
      <c r="E18" s="29" t="s">
        <v>10</v>
      </c>
      <c r="F18" s="29" t="s">
        <v>10</v>
      </c>
    </row>
    <row r="19" spans="1:6" s="27" customFormat="1" ht="25.5" x14ac:dyDescent="0.25">
      <c r="A19" s="25" t="s">
        <v>18</v>
      </c>
      <c r="B19" s="21" t="s">
        <v>19</v>
      </c>
      <c r="C19" s="11"/>
      <c r="D19" s="17" t="s">
        <v>10</v>
      </c>
      <c r="E19" s="29" t="s">
        <v>10</v>
      </c>
      <c r="F19" s="29" t="s">
        <v>10</v>
      </c>
    </row>
    <row r="20" spans="1:6" s="27" customFormat="1" ht="12.75" x14ac:dyDescent="0.25">
      <c r="A20" s="25" t="s">
        <v>20</v>
      </c>
      <c r="B20" s="21" t="s">
        <v>21</v>
      </c>
      <c r="C20" s="11"/>
      <c r="D20" s="17" t="s">
        <v>10</v>
      </c>
      <c r="E20" s="29" t="s">
        <v>10</v>
      </c>
      <c r="F20" s="29" t="s">
        <v>10</v>
      </c>
    </row>
    <row r="21" spans="1:6" ht="84" customHeight="1" x14ac:dyDescent="0.25">
      <c r="A21" s="25"/>
      <c r="B21" s="21" t="s">
        <v>22</v>
      </c>
      <c r="C21" s="30"/>
      <c r="D21" s="31" t="s">
        <v>23</v>
      </c>
    </row>
    <row r="22" spans="1:6" x14ac:dyDescent="0.25">
      <c r="A22" s="33"/>
      <c r="B22" s="11" t="s">
        <v>24</v>
      </c>
      <c r="C22" s="27"/>
      <c r="D22" s="32"/>
    </row>
    <row r="23" spans="1:6" x14ac:dyDescent="0.25">
      <c r="A23" s="33"/>
      <c r="B23" s="11" t="s">
        <v>25</v>
      </c>
      <c r="C23" s="27"/>
      <c r="D23" s="32"/>
    </row>
    <row r="24" spans="1:6" ht="45" customHeight="1" x14ac:dyDescent="0.25">
      <c r="A24" s="33"/>
      <c r="B24" s="30" t="s">
        <v>26</v>
      </c>
      <c r="C24" s="11"/>
      <c r="D24" s="35"/>
    </row>
    <row r="25" spans="1:6" x14ac:dyDescent="0.25">
      <c r="A25" s="25" t="s">
        <v>28</v>
      </c>
      <c r="B25" s="30" t="s">
        <v>29</v>
      </c>
      <c r="C25" s="11"/>
      <c r="D25" s="17" t="s">
        <v>10</v>
      </c>
      <c r="E25" s="29" t="s">
        <v>10</v>
      </c>
      <c r="F25" s="29" t="s">
        <v>10</v>
      </c>
    </row>
    <row r="26" spans="1:6" x14ac:dyDescent="0.25">
      <c r="A26" s="33"/>
      <c r="B26" s="11" t="s">
        <v>30</v>
      </c>
      <c r="C26" s="11"/>
      <c r="D26" s="35"/>
    </row>
    <row r="27" spans="1:6" x14ac:dyDescent="0.25">
      <c r="A27" s="33"/>
      <c r="B27" s="11" t="s">
        <v>31</v>
      </c>
      <c r="C27" s="11"/>
      <c r="D27" s="35"/>
    </row>
    <row r="28" spans="1:6" x14ac:dyDescent="0.25">
      <c r="A28" s="33"/>
      <c r="B28" s="11"/>
      <c r="C28" s="11"/>
      <c r="D28" s="35"/>
    </row>
    <row r="29" spans="1:6" x14ac:dyDescent="0.2">
      <c r="A29" s="33"/>
      <c r="B29" s="36" t="s">
        <v>32</v>
      </c>
      <c r="C29" s="11"/>
      <c r="D29" s="37"/>
    </row>
    <row r="30" spans="1:6" x14ac:dyDescent="0.25">
      <c r="A30" s="33"/>
      <c r="B30" s="11"/>
      <c r="C30" s="11"/>
      <c r="D30" s="37"/>
    </row>
    <row r="31" spans="1:6" x14ac:dyDescent="0.2">
      <c r="A31" s="33"/>
      <c r="B31" s="71" t="s">
        <v>33</v>
      </c>
      <c r="C31" s="39"/>
      <c r="D31" s="65">
        <f>IFERROR((D32-D33),0)</f>
        <v>12190162362</v>
      </c>
      <c r="E31" s="72">
        <f>IFERROR((E32-E33),0)</f>
        <v>2204205128</v>
      </c>
      <c r="F31" s="72">
        <f>IFERROR((F32-F33),0)</f>
        <v>14394367490</v>
      </c>
    </row>
    <row r="32" spans="1:6" x14ac:dyDescent="0.2">
      <c r="A32" s="33"/>
      <c r="B32" s="73" t="s">
        <v>34</v>
      </c>
      <c r="C32" s="11"/>
      <c r="D32" s="66">
        <f>+'[14]Registro de cifras'!D7</f>
        <v>35838435874</v>
      </c>
      <c r="E32" s="74">
        <f>+'[14]Registro de cifras'!G7</f>
        <v>3131254073</v>
      </c>
      <c r="F32" s="74">
        <f>+'[14]Registro de cifras'!I7</f>
        <v>38969689947</v>
      </c>
    </row>
    <row r="33" spans="1:6" x14ac:dyDescent="0.2">
      <c r="A33" s="33"/>
      <c r="B33" s="75"/>
      <c r="C33" s="11"/>
      <c r="D33" s="66">
        <f>+'[14]Registro de cifras'!D11</f>
        <v>23648273512</v>
      </c>
      <c r="E33" s="74">
        <f>+'[14]Registro de cifras'!G11</f>
        <v>927048945</v>
      </c>
      <c r="F33" s="74">
        <f>+'[14]Registro de cifras'!I11</f>
        <v>24575322457</v>
      </c>
    </row>
    <row r="34" spans="1:6" x14ac:dyDescent="0.2">
      <c r="A34" s="33"/>
      <c r="B34" s="76"/>
      <c r="C34" s="45"/>
      <c r="D34" s="51" t="str">
        <f>IF(D31&gt;='[14]Registro de cifras'!D38,"Cumple","Rechazada")</f>
        <v>Cumple</v>
      </c>
      <c r="E34" s="51" t="str">
        <f>IF(E31&gt;='[14]Registro de cifras'!E38,"Cumple","Rechazada")</f>
        <v>Cumple</v>
      </c>
      <c r="F34" s="51" t="str">
        <f>IF(F31&gt;='[14]Registro de cifras'!F38,"Cumple","Rechazada")</f>
        <v>Cumple</v>
      </c>
    </row>
    <row r="35" spans="1:6" x14ac:dyDescent="0.25">
      <c r="A35" s="33"/>
      <c r="B35" s="11"/>
      <c r="C35" s="11"/>
      <c r="D35" s="37"/>
      <c r="E35" s="37"/>
      <c r="F35" s="37"/>
    </row>
    <row r="36" spans="1:6" x14ac:dyDescent="0.2">
      <c r="A36" s="33"/>
      <c r="B36" s="38" t="s">
        <v>35</v>
      </c>
      <c r="C36" s="78"/>
      <c r="D36" s="47">
        <f>(IFERROR((D37/D38),2))</f>
        <v>0.50300433916358389</v>
      </c>
      <c r="E36" s="67">
        <f>(IFERROR((E37/E38),2))</f>
        <v>0.33397794552708243</v>
      </c>
      <c r="F36" s="79">
        <f>(IFERROR((F37/F38),2))</f>
        <v>0.49576170529516156</v>
      </c>
    </row>
    <row r="37" spans="1:6" x14ac:dyDescent="0.2">
      <c r="A37" s="33"/>
      <c r="B37" s="48" t="s">
        <v>36</v>
      </c>
      <c r="C37" s="80"/>
      <c r="D37" s="42">
        <f>'[14]Registro de cifras'!D13</f>
        <v>37702922963</v>
      </c>
      <c r="E37" s="66">
        <f>'[14]Registro de cifras'!G13</f>
        <v>1120682745</v>
      </c>
      <c r="F37" s="74">
        <f>'[14]Registro de cifras'!I13</f>
        <v>38823605708</v>
      </c>
    </row>
    <row r="38" spans="1:6" x14ac:dyDescent="0.2">
      <c r="A38" s="33"/>
      <c r="B38" s="43" t="s">
        <v>37</v>
      </c>
      <c r="C38" s="80"/>
      <c r="D38" s="42">
        <f>'[14]Registro de cifras'!D9</f>
        <v>74955462662</v>
      </c>
      <c r="E38" s="66">
        <f>'[14]Registro de cifras'!G9</f>
        <v>3355559132</v>
      </c>
      <c r="F38" s="74">
        <f>'[14]Registro de cifras'!I9</f>
        <v>78311021794</v>
      </c>
    </row>
    <row r="39" spans="1:6" x14ac:dyDescent="0.2">
      <c r="A39" s="33"/>
      <c r="B39" s="44"/>
      <c r="C39" s="81"/>
      <c r="D39" s="46" t="str">
        <f>IF(D36&lt;=75%,"Cumple","Rechazada")</f>
        <v>Cumple</v>
      </c>
      <c r="E39" s="46" t="str">
        <f t="shared" ref="E39:F39" si="0">IF(E36&lt;=75%,"Cumple","Rechazada")</f>
        <v>Cumple</v>
      </c>
      <c r="F39" s="46" t="str">
        <f t="shared" si="0"/>
        <v>Cumple</v>
      </c>
    </row>
    <row r="40" spans="1:6" x14ac:dyDescent="0.25">
      <c r="A40" s="33"/>
      <c r="B40" s="11"/>
      <c r="C40" s="11"/>
      <c r="D40" s="37"/>
      <c r="E40" s="37"/>
      <c r="F40" s="37"/>
    </row>
    <row r="41" spans="1:6" x14ac:dyDescent="0.2">
      <c r="A41" s="33"/>
      <c r="B41" s="38" t="s">
        <v>38</v>
      </c>
      <c r="C41" s="78"/>
      <c r="D41" s="49">
        <f>IFERROR((D42/D43),0)</f>
        <v>1.5154778997212741</v>
      </c>
      <c r="E41" s="82">
        <f>IFERROR((E42/E43),0)</f>
        <v>3.3776577708095012</v>
      </c>
      <c r="F41" s="82">
        <f>IFERROR((F42/F43),0)</f>
        <v>1.5857244605919678</v>
      </c>
    </row>
    <row r="42" spans="1:6" x14ac:dyDescent="0.2">
      <c r="A42" s="33"/>
      <c r="B42" s="48" t="s">
        <v>39</v>
      </c>
      <c r="C42" s="80"/>
      <c r="D42" s="42">
        <f>'[14]Registro de cifras'!D7</f>
        <v>35838435874</v>
      </c>
      <c r="E42" s="74">
        <f>'[14]Registro de cifras'!G7</f>
        <v>3131254073</v>
      </c>
      <c r="F42" s="74">
        <f>'[14]Registro de cifras'!I7</f>
        <v>38969689947</v>
      </c>
    </row>
    <row r="43" spans="1:6" x14ac:dyDescent="0.2">
      <c r="A43" s="33"/>
      <c r="B43" s="43" t="s">
        <v>40</v>
      </c>
      <c r="C43" s="80"/>
      <c r="D43" s="42">
        <f>'[14]Registro de cifras'!D11</f>
        <v>23648273512</v>
      </c>
      <c r="E43" s="74">
        <f>'[14]Registro de cifras'!G11</f>
        <v>927048945</v>
      </c>
      <c r="F43" s="74">
        <f>'[14]Registro de cifras'!I11</f>
        <v>24575322457</v>
      </c>
    </row>
    <row r="44" spans="1:6" x14ac:dyDescent="0.2">
      <c r="A44" s="33"/>
      <c r="B44" s="44"/>
      <c r="C44" s="81"/>
      <c r="D44" s="46" t="str">
        <f>IF(D41&gt;=1,"Cumple","Rechazada")</f>
        <v>Cumple</v>
      </c>
      <c r="E44" s="46" t="str">
        <f t="shared" ref="E44:F44" si="1">IF(E41&gt;=1,"Cumple","Rechazada")</f>
        <v>Cumple</v>
      </c>
      <c r="F44" s="46" t="str">
        <f t="shared" si="1"/>
        <v>Cumple</v>
      </c>
    </row>
    <row r="45" spans="1:6" x14ac:dyDescent="0.25">
      <c r="A45" s="33"/>
      <c r="B45" s="11"/>
      <c r="C45" s="11"/>
      <c r="D45" s="37"/>
      <c r="E45" s="37"/>
      <c r="F45" s="37"/>
    </row>
    <row r="46" spans="1:6" x14ac:dyDescent="0.2">
      <c r="A46" s="33"/>
      <c r="B46" s="36" t="s">
        <v>41</v>
      </c>
      <c r="C46" s="11"/>
      <c r="D46" s="37"/>
      <c r="E46" s="37"/>
      <c r="F46" s="37"/>
    </row>
    <row r="47" spans="1:6" x14ac:dyDescent="0.25">
      <c r="A47" s="33"/>
      <c r="B47" s="11"/>
      <c r="C47" s="11"/>
      <c r="D47" s="37"/>
      <c r="E47" s="37"/>
      <c r="F47" s="37"/>
    </row>
    <row r="48" spans="1:6" x14ac:dyDescent="0.2">
      <c r="A48" s="33"/>
      <c r="B48" s="38" t="s">
        <v>42</v>
      </c>
      <c r="C48" s="78"/>
      <c r="D48" s="47">
        <f>IFERROR((D49/D50),0)</f>
        <v>4.2020911546603132E-2</v>
      </c>
      <c r="E48" s="67">
        <f>IFERROR((E49/E50),0)</f>
        <v>3.165881800178328E-2</v>
      </c>
      <c r="F48" s="79">
        <f>IFERROR((F49/F50),0)</f>
        <v>4.1514366898313448E-2</v>
      </c>
    </row>
    <row r="49" spans="1:6" x14ac:dyDescent="0.2">
      <c r="A49" s="33"/>
      <c r="B49" s="48" t="s">
        <v>43</v>
      </c>
      <c r="C49" s="80"/>
      <c r="D49" s="42">
        <f>+'[14]Registro de cifras'!D26</f>
        <v>6360098879</v>
      </c>
      <c r="E49" s="66">
        <f>+'[14]Registro de cifras'!G26</f>
        <v>246280490</v>
      </c>
      <c r="F49" s="74">
        <f>+'[14]Registro de cifras'!I26</f>
        <v>6606379369</v>
      </c>
    </row>
    <row r="50" spans="1:6" x14ac:dyDescent="0.2">
      <c r="A50" s="33"/>
      <c r="B50" s="43" t="s">
        <v>44</v>
      </c>
      <c r="C50" s="80"/>
      <c r="D50" s="42">
        <f>+'[14]Registro de cifras'!D24</f>
        <v>151355566667</v>
      </c>
      <c r="E50" s="66">
        <f>+'[14]Registro de cifras'!G24</f>
        <v>7779206728</v>
      </c>
      <c r="F50" s="74">
        <f>+'[14]Registro de cifras'!I24</f>
        <v>159134773395</v>
      </c>
    </row>
    <row r="51" spans="1:6" x14ac:dyDescent="0.2">
      <c r="A51" s="33"/>
      <c r="B51" s="44"/>
      <c r="C51" s="81"/>
      <c r="D51" s="46" t="str">
        <f>IF(D48&gt;=0.5%,"Cumple","Rechazada")</f>
        <v>Cumple</v>
      </c>
      <c r="E51" s="46" t="str">
        <f t="shared" ref="E51:F51" si="2">IF(E48&gt;=0.5%,"Cumple","Rechazada")</f>
        <v>Cumple</v>
      </c>
      <c r="F51" s="46" t="str">
        <f t="shared" si="2"/>
        <v>Cumple</v>
      </c>
    </row>
    <row r="52" spans="1:6" x14ac:dyDescent="0.2">
      <c r="A52" s="33"/>
      <c r="B52" s="50"/>
      <c r="C52" s="11"/>
      <c r="D52" s="37"/>
      <c r="E52" s="37"/>
      <c r="F52" s="37"/>
    </row>
    <row r="53" spans="1:6" x14ac:dyDescent="0.2">
      <c r="A53" s="33"/>
      <c r="B53" s="38" t="s">
        <v>45</v>
      </c>
      <c r="C53" s="78"/>
      <c r="D53" s="47">
        <f>IFERROR((D54/D55),0)</f>
        <v>3.2859738359952713E-2</v>
      </c>
      <c r="E53" s="79">
        <f>IFERROR((E54/E55),0)</f>
        <v>2.439205096800199E-2</v>
      </c>
      <c r="F53" s="79">
        <f>IFERROR((F54/F55),0)</f>
        <v>3.2445800605653351E-2</v>
      </c>
    </row>
    <row r="54" spans="1:6" x14ac:dyDescent="0.2">
      <c r="A54" s="33"/>
      <c r="B54" s="48" t="s">
        <v>46</v>
      </c>
      <c r="C54" s="80"/>
      <c r="D54" s="42">
        <f>+'[14]Registro de cifras'!D30</f>
        <v>4973504320</v>
      </c>
      <c r="E54" s="74">
        <f>+'[14]Registro de cifras'!G30</f>
        <v>189750807</v>
      </c>
      <c r="F54" s="74">
        <f>+'[14]Registro de cifras'!I30</f>
        <v>5163255127</v>
      </c>
    </row>
    <row r="55" spans="1:6" x14ac:dyDescent="0.2">
      <c r="A55" s="33"/>
      <c r="B55" s="43" t="s">
        <v>44</v>
      </c>
      <c r="C55" s="80"/>
      <c r="D55" s="42">
        <f>+'[14]Registro de cifras'!D24</f>
        <v>151355566667</v>
      </c>
      <c r="E55" s="74">
        <f>+'[14]Registro de cifras'!G24</f>
        <v>7779206728</v>
      </c>
      <c r="F55" s="74">
        <f>+'[14]Registro de cifras'!I24</f>
        <v>159134773395</v>
      </c>
    </row>
    <row r="56" spans="1:6" x14ac:dyDescent="0.2">
      <c r="A56" s="33"/>
      <c r="B56" s="44"/>
      <c r="C56" s="81"/>
      <c r="D56" s="46" t="str">
        <f>IF(D53&gt;=0.1%,"Cumple","Rechazada")</f>
        <v>Cumple</v>
      </c>
      <c r="E56" s="46" t="str">
        <f t="shared" ref="E56:F56" si="3">IF(E53&gt;=0.1%,"Cumple","Rechazada")</f>
        <v>Cumple</v>
      </c>
      <c r="F56" s="46" t="str">
        <f t="shared" si="3"/>
        <v>Cumple</v>
      </c>
    </row>
    <row r="57" spans="1:6" x14ac:dyDescent="0.2">
      <c r="A57" s="33"/>
      <c r="B57" s="50"/>
      <c r="C57" s="11"/>
      <c r="D57" s="37"/>
      <c r="E57" s="37"/>
      <c r="F57" s="37"/>
    </row>
    <row r="58" spans="1:6" x14ac:dyDescent="0.2">
      <c r="A58" s="33"/>
      <c r="B58" s="50"/>
      <c r="C58" s="11"/>
      <c r="D58" s="37"/>
      <c r="E58" s="37"/>
      <c r="F58" s="37"/>
    </row>
    <row r="59" spans="1:6" x14ac:dyDescent="0.2">
      <c r="A59" s="33"/>
      <c r="B59" s="50"/>
      <c r="C59" s="11"/>
      <c r="D59" s="51"/>
      <c r="E59" s="51"/>
      <c r="F59" s="51"/>
    </row>
    <row r="60" spans="1:6" x14ac:dyDescent="0.2">
      <c r="A60" s="33"/>
      <c r="B60" s="50"/>
      <c r="C60" s="11"/>
      <c r="D60" s="83" t="str">
        <f>IF(AND(F44="Cumple",F51="Cumple",F56="Cumple",F39="Cumple",F34="Cumple",F25="Cumple",F20="Cumple",F19="Cumple",F18="Cumple",F17="Cumple",F16="Cumple",F14="Cumple"),"Habilitado","Inhabilitado")</f>
        <v>Habilitado</v>
      </c>
      <c r="E60" s="84"/>
      <c r="F60" s="85"/>
    </row>
    <row r="61" spans="1:6" x14ac:dyDescent="0.2">
      <c r="A61" s="33"/>
      <c r="B61" s="50"/>
      <c r="C61" s="11"/>
      <c r="D61" s="52"/>
    </row>
    <row r="62" spans="1:6" x14ac:dyDescent="0.25">
      <c r="A62" s="33"/>
      <c r="B62" s="11" t="s">
        <v>47</v>
      </c>
      <c r="C62" s="11"/>
      <c r="D62" s="53"/>
    </row>
    <row r="63" spans="1:6" x14ac:dyDescent="0.25">
      <c r="A63" s="33"/>
      <c r="B63" s="11"/>
      <c r="C63" s="11"/>
      <c r="D63" s="32"/>
    </row>
    <row r="64" spans="1:6" x14ac:dyDescent="0.25">
      <c r="A64" s="33"/>
      <c r="B64" s="11"/>
      <c r="C64" s="11"/>
      <c r="D64" s="32"/>
    </row>
    <row r="65" spans="1:4" x14ac:dyDescent="0.25">
      <c r="A65" s="33"/>
      <c r="B65" s="54" t="s">
        <v>48</v>
      </c>
      <c r="C65" s="11"/>
      <c r="D65" s="55" t="s">
        <v>49</v>
      </c>
    </row>
    <row r="66" spans="1:4" x14ac:dyDescent="0.25">
      <c r="A66" s="33"/>
      <c r="B66" s="56" t="s">
        <v>50</v>
      </c>
      <c r="C66" s="11"/>
      <c r="D66" s="57" t="s">
        <v>50</v>
      </c>
    </row>
    <row r="67" spans="1:4" x14ac:dyDescent="0.25">
      <c r="A67" s="33"/>
      <c r="B67" s="27"/>
      <c r="C67" s="11"/>
      <c r="D67" s="57"/>
    </row>
    <row r="68" spans="1:4" x14ac:dyDescent="0.25">
      <c r="A68" s="33"/>
      <c r="B68" s="27"/>
      <c r="C68" s="11"/>
      <c r="D68" s="57"/>
    </row>
    <row r="69" spans="1:4" x14ac:dyDescent="0.25">
      <c r="A69" s="33"/>
      <c r="B69" s="27"/>
      <c r="C69" s="11"/>
      <c r="D69" s="57"/>
    </row>
    <row r="70" spans="1:4" x14ac:dyDescent="0.25">
      <c r="A70" s="33"/>
      <c r="B70" s="54" t="s">
        <v>51</v>
      </c>
      <c r="C70" s="11"/>
      <c r="D70" s="32"/>
    </row>
    <row r="71" spans="1:4" x14ac:dyDescent="0.25">
      <c r="A71" s="33"/>
      <c r="B71" s="56" t="s">
        <v>50</v>
      </c>
      <c r="C71" s="11"/>
      <c r="D71" s="32"/>
    </row>
    <row r="72" spans="1:4" x14ac:dyDescent="0.25">
      <c r="A72" s="58"/>
      <c r="B72" s="59"/>
      <c r="C72" s="59"/>
      <c r="D72" s="60"/>
    </row>
    <row r="73" spans="1:4" x14ac:dyDescent="0.25">
      <c r="D73" s="34"/>
    </row>
    <row r="74" spans="1:4" x14ac:dyDescent="0.25">
      <c r="D74" s="34"/>
    </row>
    <row r="75" spans="1:4" x14ac:dyDescent="0.25">
      <c r="D75" s="34"/>
    </row>
    <row r="76" spans="1:4" x14ac:dyDescent="0.25">
      <c r="D76" s="34"/>
    </row>
    <row r="77" spans="1:4" x14ac:dyDescent="0.25">
      <c r="D77" s="34"/>
    </row>
    <row r="78" spans="1:4" x14ac:dyDescent="0.25">
      <c r="D78" s="34"/>
    </row>
    <row r="79" spans="1:4" x14ac:dyDescent="0.25">
      <c r="D79" s="34"/>
    </row>
    <row r="80" spans="1:4" x14ac:dyDescent="0.25">
      <c r="D80" s="34"/>
    </row>
    <row r="81" spans="4:4" x14ac:dyDescent="0.25">
      <c r="D81" s="34"/>
    </row>
    <row r="82" spans="4:4" x14ac:dyDescent="0.25">
      <c r="D82" s="34"/>
    </row>
    <row r="83" spans="4:4" x14ac:dyDescent="0.25">
      <c r="D83" s="34"/>
    </row>
    <row r="84" spans="4:4" x14ac:dyDescent="0.25">
      <c r="D84" s="34"/>
    </row>
    <row r="85" spans="4:4" x14ac:dyDescent="0.25">
      <c r="D85" s="34"/>
    </row>
    <row r="86" spans="4:4" x14ac:dyDescent="0.25">
      <c r="D86" s="34"/>
    </row>
  </sheetData>
  <mergeCells count="5">
    <mergeCell ref="B1:F1"/>
    <mergeCell ref="B2:F2"/>
    <mergeCell ref="B3:F3"/>
    <mergeCell ref="B6:F8"/>
    <mergeCell ref="D60:F60"/>
  </mergeCells>
  <conditionalFormatting sqref="D60">
    <cfRule type="cellIs" dxfId="2" priority="1" operator="equal">
      <formula>"Inhabilitado"</formula>
    </cfRule>
  </conditionalFormatting>
  <printOptions horizontalCentered="1"/>
  <pageMargins left="0.70866141732283472" right="0.70866141732283472" top="0.74803149606299213" bottom="0.74803149606299213" header="0.31496062992125984" footer="0.31496062992125984"/>
  <pageSetup scale="58" fitToWidth="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
  <sheetViews>
    <sheetView topLeftCell="B61" zoomScale="90" zoomScaleNormal="90" zoomScaleSheetLayoutView="90" workbookViewId="0">
      <selection activeCell="F61" sqref="F61"/>
    </sheetView>
  </sheetViews>
  <sheetFormatPr baseColWidth="10" defaultColWidth="11.42578125" defaultRowHeight="15" x14ac:dyDescent="0.25"/>
  <cols>
    <col min="1" max="1" width="9.5703125" style="1" customWidth="1"/>
    <col min="2" max="2" width="74.140625" style="1" customWidth="1"/>
    <col min="3" max="3" width="1.5703125" style="1" customWidth="1"/>
    <col min="4" max="4" width="36" style="61" customWidth="1"/>
    <col min="5" max="5" width="18.28515625" style="1" customWidth="1"/>
    <col min="6" max="6" width="21.140625" style="1" customWidth="1"/>
    <col min="7" max="16384" width="11.42578125" style="1"/>
  </cols>
  <sheetData>
    <row r="1" spans="1:6" x14ac:dyDescent="0.25">
      <c r="B1" s="4" t="s">
        <v>0</v>
      </c>
      <c r="C1" s="4"/>
      <c r="D1" s="4"/>
      <c r="E1" s="4"/>
      <c r="F1" s="4"/>
    </row>
    <row r="2" spans="1:6" x14ac:dyDescent="0.25">
      <c r="B2" s="4" t="s">
        <v>1</v>
      </c>
      <c r="C2" s="4"/>
      <c r="D2" s="4"/>
      <c r="E2" s="4"/>
      <c r="F2" s="4"/>
    </row>
    <row r="3" spans="1:6" x14ac:dyDescent="0.25">
      <c r="B3" s="4" t="s">
        <v>59</v>
      </c>
      <c r="C3" s="4"/>
      <c r="D3" s="4"/>
      <c r="E3" s="4"/>
      <c r="F3" s="4"/>
    </row>
    <row r="4" spans="1:6" x14ac:dyDescent="0.25">
      <c r="A4" s="5"/>
      <c r="B4" s="6"/>
      <c r="C4" s="6"/>
      <c r="D4" s="7"/>
    </row>
    <row r="5" spans="1:6" x14ac:dyDescent="0.25">
      <c r="A5" s="5"/>
      <c r="B5" s="8" t="s">
        <v>2</v>
      </c>
      <c r="C5" s="6"/>
      <c r="D5" s="9"/>
    </row>
    <row r="6" spans="1:6" ht="14.25" customHeight="1" x14ac:dyDescent="0.25">
      <c r="A6" s="5"/>
      <c r="B6" s="10" t="s">
        <v>3</v>
      </c>
      <c r="C6" s="10"/>
      <c r="D6" s="10"/>
      <c r="E6" s="10"/>
      <c r="F6" s="10"/>
    </row>
    <row r="7" spans="1:6" x14ac:dyDescent="0.25">
      <c r="A7" s="5"/>
      <c r="B7" s="10"/>
      <c r="C7" s="10"/>
      <c r="D7" s="10"/>
      <c r="E7" s="10"/>
      <c r="F7" s="10"/>
    </row>
    <row r="8" spans="1:6" x14ac:dyDescent="0.25">
      <c r="A8" s="5"/>
      <c r="B8" s="10"/>
      <c r="C8" s="10"/>
      <c r="D8" s="10"/>
      <c r="E8" s="10"/>
      <c r="F8" s="10"/>
    </row>
    <row r="9" spans="1:6" x14ac:dyDescent="0.25">
      <c r="A9" s="5"/>
      <c r="B9" s="11"/>
      <c r="C9" s="11"/>
      <c r="D9" s="11"/>
    </row>
    <row r="10" spans="1:6" s="15" customFormat="1" ht="30" x14ac:dyDescent="0.25">
      <c r="A10" s="12"/>
      <c r="B10" s="13"/>
      <c r="C10" s="13"/>
      <c r="D10" s="14" t="str">
        <f>+'[15]Registro de cifras'!D3</f>
        <v>CLINICA DE URGENCIAS BUCARAMANGA S.A.S</v>
      </c>
      <c r="E10" s="14" t="str">
        <f>+'[15]Registro de cifras'!G3</f>
        <v>PROSERVANDA SG - SST S.A.S</v>
      </c>
      <c r="F10" s="70" t="str">
        <f>+'[15]Registro de cifras'!I3</f>
        <v>U.T. RIESGOS LABORALES 2020</v>
      </c>
    </row>
    <row r="11" spans="1:6" x14ac:dyDescent="0.25">
      <c r="A11" s="5"/>
      <c r="B11" s="6"/>
      <c r="C11" s="6"/>
      <c r="D11" s="9" t="s">
        <v>62</v>
      </c>
      <c r="E11" s="9" t="s">
        <v>63</v>
      </c>
    </row>
    <row r="12" spans="1:6" x14ac:dyDescent="0.25">
      <c r="A12" s="16" t="s">
        <v>6</v>
      </c>
      <c r="B12" s="11"/>
      <c r="C12" s="11"/>
      <c r="D12" s="17"/>
    </row>
    <row r="13" spans="1:6" x14ac:dyDescent="0.25">
      <c r="A13" s="18" t="s">
        <v>7</v>
      </c>
      <c r="B13" s="19" t="s">
        <v>8</v>
      </c>
      <c r="C13" s="11"/>
      <c r="D13" s="20"/>
    </row>
    <row r="14" spans="1:6" s="23" customFormat="1" ht="114.75" x14ac:dyDescent="0.25">
      <c r="A14" s="18"/>
      <c r="B14" s="21" t="s">
        <v>9</v>
      </c>
      <c r="C14" s="11"/>
      <c r="D14" s="17" t="s">
        <v>10</v>
      </c>
      <c r="E14" s="17" t="s">
        <v>10</v>
      </c>
      <c r="F14" s="17" t="s">
        <v>10</v>
      </c>
    </row>
    <row r="15" spans="1:6" s="23" customFormat="1" ht="12.75" x14ac:dyDescent="0.25">
      <c r="A15" s="18"/>
      <c r="B15" s="24" t="s">
        <v>11</v>
      </c>
      <c r="C15" s="11"/>
      <c r="D15" s="20"/>
      <c r="E15" s="29"/>
      <c r="F15" s="29"/>
    </row>
    <row r="16" spans="1:6" s="23" customFormat="1" ht="12.75" x14ac:dyDescent="0.25">
      <c r="A16" s="18" t="s">
        <v>12</v>
      </c>
      <c r="B16" s="21" t="s">
        <v>13</v>
      </c>
      <c r="C16" s="11"/>
      <c r="D16" s="17" t="s">
        <v>10</v>
      </c>
      <c r="E16" s="17" t="s">
        <v>10</v>
      </c>
      <c r="F16" s="17" t="s">
        <v>10</v>
      </c>
    </row>
    <row r="17" spans="1:6" s="27" customFormat="1" ht="25.5" x14ac:dyDescent="0.25">
      <c r="A17" s="25" t="s">
        <v>14</v>
      </c>
      <c r="B17" s="21" t="s">
        <v>15</v>
      </c>
      <c r="C17" s="11"/>
      <c r="D17" s="17" t="s">
        <v>10</v>
      </c>
      <c r="E17" s="17" t="s">
        <v>10</v>
      </c>
      <c r="F17" s="17" t="s">
        <v>10</v>
      </c>
    </row>
    <row r="18" spans="1:6" s="27" customFormat="1" ht="12.75" x14ac:dyDescent="0.25">
      <c r="A18" s="25" t="s">
        <v>16</v>
      </c>
      <c r="B18" s="21" t="s">
        <v>17</v>
      </c>
      <c r="C18" s="11"/>
      <c r="D18" s="17" t="s">
        <v>10</v>
      </c>
      <c r="E18" s="17" t="s">
        <v>10</v>
      </c>
      <c r="F18" s="17" t="s">
        <v>10</v>
      </c>
    </row>
    <row r="19" spans="1:6" s="27" customFormat="1" ht="25.5" x14ac:dyDescent="0.25">
      <c r="A19" s="25" t="s">
        <v>18</v>
      </c>
      <c r="B19" s="21" t="s">
        <v>19</v>
      </c>
      <c r="C19" s="11"/>
      <c r="D19" s="17" t="s">
        <v>10</v>
      </c>
      <c r="E19" s="17" t="s">
        <v>10</v>
      </c>
      <c r="F19" s="17" t="s">
        <v>10</v>
      </c>
    </row>
    <row r="20" spans="1:6" s="27" customFormat="1" ht="12.75" x14ac:dyDescent="0.25">
      <c r="A20" s="25" t="s">
        <v>20</v>
      </c>
      <c r="B20" s="21" t="s">
        <v>21</v>
      </c>
      <c r="C20" s="11"/>
      <c r="D20" s="17" t="s">
        <v>10</v>
      </c>
      <c r="E20" s="17" t="s">
        <v>10</v>
      </c>
      <c r="F20" s="17" t="s">
        <v>10</v>
      </c>
    </row>
    <row r="21" spans="1:6" ht="84" customHeight="1" x14ac:dyDescent="0.25">
      <c r="A21" s="25"/>
      <c r="B21" s="21" t="s">
        <v>22</v>
      </c>
      <c r="C21" s="30"/>
      <c r="D21" s="31" t="s">
        <v>23</v>
      </c>
    </row>
    <row r="22" spans="1:6" x14ac:dyDescent="0.25">
      <c r="A22" s="33"/>
      <c r="B22" s="11" t="s">
        <v>24</v>
      </c>
      <c r="C22" s="27"/>
      <c r="D22" s="32"/>
    </row>
    <row r="23" spans="1:6" x14ac:dyDescent="0.25">
      <c r="A23" s="33"/>
      <c r="B23" s="11" t="s">
        <v>25</v>
      </c>
      <c r="C23" s="27"/>
      <c r="D23" s="32"/>
    </row>
    <row r="24" spans="1:6" ht="45" customHeight="1" x14ac:dyDescent="0.25">
      <c r="A24" s="33"/>
      <c r="B24" s="30" t="s">
        <v>26</v>
      </c>
      <c r="C24" s="11"/>
      <c r="D24" s="35"/>
    </row>
    <row r="25" spans="1:6" x14ac:dyDescent="0.25">
      <c r="A25" s="25" t="s">
        <v>28</v>
      </c>
      <c r="B25" s="30" t="s">
        <v>29</v>
      </c>
      <c r="C25" s="11"/>
      <c r="D25" s="17" t="s">
        <v>10</v>
      </c>
      <c r="E25" s="17" t="s">
        <v>10</v>
      </c>
      <c r="F25" s="17" t="s">
        <v>10</v>
      </c>
    </row>
    <row r="26" spans="1:6" x14ac:dyDescent="0.25">
      <c r="A26" s="33"/>
      <c r="B26" s="11" t="s">
        <v>30</v>
      </c>
      <c r="C26" s="11"/>
      <c r="D26" s="35"/>
    </row>
    <row r="27" spans="1:6" x14ac:dyDescent="0.25">
      <c r="A27" s="33"/>
      <c r="B27" s="11" t="s">
        <v>31</v>
      </c>
      <c r="C27" s="11"/>
      <c r="D27" s="35"/>
    </row>
    <row r="28" spans="1:6" x14ac:dyDescent="0.25">
      <c r="A28" s="33"/>
      <c r="B28" s="11"/>
      <c r="C28" s="11"/>
      <c r="D28" s="35"/>
    </row>
    <row r="29" spans="1:6" x14ac:dyDescent="0.2">
      <c r="A29" s="33"/>
      <c r="B29" s="36" t="s">
        <v>32</v>
      </c>
      <c r="C29" s="11"/>
      <c r="D29" s="37"/>
    </row>
    <row r="30" spans="1:6" x14ac:dyDescent="0.25">
      <c r="A30" s="33"/>
      <c r="B30" s="11"/>
      <c r="C30" s="11"/>
      <c r="D30" s="37"/>
    </row>
    <row r="31" spans="1:6" x14ac:dyDescent="0.2">
      <c r="A31" s="33"/>
      <c r="B31" s="71" t="s">
        <v>33</v>
      </c>
      <c r="C31" s="39"/>
      <c r="D31" s="65">
        <f>IFERROR((D32-D33),0)</f>
        <v>12190162362</v>
      </c>
      <c r="E31" s="72">
        <f>IFERROR((E32-E33),0)</f>
        <v>2204205128</v>
      </c>
      <c r="F31" s="72">
        <f>IFERROR((F32-F33),0)</f>
        <v>14394367490</v>
      </c>
    </row>
    <row r="32" spans="1:6" x14ac:dyDescent="0.2">
      <c r="A32" s="33"/>
      <c r="B32" s="73" t="s">
        <v>34</v>
      </c>
      <c r="C32" s="11"/>
      <c r="D32" s="66">
        <f>+'[15]Registro de cifras'!D7</f>
        <v>35838435874</v>
      </c>
      <c r="E32" s="74">
        <f>+'[15]Registro de cifras'!G7</f>
        <v>3131254073</v>
      </c>
      <c r="F32" s="74">
        <f>+'[15]Registro de cifras'!I7</f>
        <v>38969689947</v>
      </c>
    </row>
    <row r="33" spans="1:6" x14ac:dyDescent="0.2">
      <c r="A33" s="33"/>
      <c r="B33" s="75"/>
      <c r="C33" s="11"/>
      <c r="D33" s="66">
        <f>+'[15]Registro de cifras'!D11</f>
        <v>23648273512</v>
      </c>
      <c r="E33" s="74">
        <f>+'[15]Registro de cifras'!G11</f>
        <v>927048945</v>
      </c>
      <c r="F33" s="74">
        <f>+'[15]Registro de cifras'!I11</f>
        <v>24575322457</v>
      </c>
    </row>
    <row r="34" spans="1:6" x14ac:dyDescent="0.2">
      <c r="A34" s="33"/>
      <c r="B34" s="76"/>
      <c r="C34" s="45"/>
      <c r="D34" s="51" t="str">
        <f>IF(D31&gt;='[15]Registro de cifras'!D38,"Cumple","Rechazada")</f>
        <v>Cumple</v>
      </c>
      <c r="E34" s="51" t="str">
        <f>IF(E31&gt;='[15]Registro de cifras'!E38,"Cumple","Rechazada")</f>
        <v>Cumple</v>
      </c>
      <c r="F34" s="51" t="str">
        <f>IF(F31&gt;='[15]Registro de cifras'!F38,"Cumple","Rechazada")</f>
        <v>Cumple</v>
      </c>
    </row>
    <row r="35" spans="1:6" x14ac:dyDescent="0.25">
      <c r="A35" s="33"/>
      <c r="B35" s="11"/>
      <c r="C35" s="11"/>
      <c r="D35" s="37"/>
      <c r="E35" s="37"/>
      <c r="F35" s="37"/>
    </row>
    <row r="36" spans="1:6" x14ac:dyDescent="0.2">
      <c r="A36" s="33"/>
      <c r="B36" s="38" t="s">
        <v>35</v>
      </c>
      <c r="C36" s="78"/>
      <c r="D36" s="47">
        <f>(IFERROR((D37/D38),2))</f>
        <v>0.50300433916358389</v>
      </c>
      <c r="E36" s="67">
        <f>(IFERROR((E37/E38),2))</f>
        <v>0.33397794552708243</v>
      </c>
      <c r="F36" s="79">
        <f>(IFERROR((F37/F38),2))</f>
        <v>0.49576170529516156</v>
      </c>
    </row>
    <row r="37" spans="1:6" x14ac:dyDescent="0.2">
      <c r="A37" s="33"/>
      <c r="B37" s="48" t="s">
        <v>36</v>
      </c>
      <c r="C37" s="80"/>
      <c r="D37" s="42">
        <f>'[15]Registro de cifras'!D13</f>
        <v>37702922963</v>
      </c>
      <c r="E37" s="66">
        <f>'[15]Registro de cifras'!G13</f>
        <v>1120682745</v>
      </c>
      <c r="F37" s="74">
        <f>'[15]Registro de cifras'!I13</f>
        <v>38823605708</v>
      </c>
    </row>
    <row r="38" spans="1:6" x14ac:dyDescent="0.2">
      <c r="A38" s="33"/>
      <c r="B38" s="43" t="s">
        <v>37</v>
      </c>
      <c r="C38" s="80"/>
      <c r="D38" s="42">
        <f>'[15]Registro de cifras'!D9</f>
        <v>74955462662</v>
      </c>
      <c r="E38" s="66">
        <f>'[15]Registro de cifras'!G9</f>
        <v>3355559132</v>
      </c>
      <c r="F38" s="74">
        <f>'[15]Registro de cifras'!I9</f>
        <v>78311021794</v>
      </c>
    </row>
    <row r="39" spans="1:6" x14ac:dyDescent="0.2">
      <c r="A39" s="33"/>
      <c r="B39" s="44"/>
      <c r="C39" s="81"/>
      <c r="D39" s="46" t="str">
        <f>IF(D36&lt;=75%,"Cumple","Rechazada")</f>
        <v>Cumple</v>
      </c>
      <c r="E39" s="46" t="str">
        <f t="shared" ref="E39:F39" si="0">IF(E36&lt;=75%,"Cumple","Rechazada")</f>
        <v>Cumple</v>
      </c>
      <c r="F39" s="46" t="str">
        <f t="shared" si="0"/>
        <v>Cumple</v>
      </c>
    </row>
    <row r="40" spans="1:6" x14ac:dyDescent="0.25">
      <c r="A40" s="33"/>
      <c r="B40" s="11"/>
      <c r="C40" s="11"/>
      <c r="D40" s="37"/>
      <c r="E40" s="37"/>
      <c r="F40" s="37"/>
    </row>
    <row r="41" spans="1:6" x14ac:dyDescent="0.2">
      <c r="A41" s="33"/>
      <c r="B41" s="38" t="s">
        <v>38</v>
      </c>
      <c r="C41" s="78"/>
      <c r="D41" s="49">
        <f>IFERROR((D42/D43),0)</f>
        <v>1.5154778997212741</v>
      </c>
      <c r="E41" s="82">
        <f>IFERROR((E42/E43),0)</f>
        <v>3.3776577708095012</v>
      </c>
      <c r="F41" s="82">
        <f>IFERROR((F42/F43),0)</f>
        <v>1.5857244605919678</v>
      </c>
    </row>
    <row r="42" spans="1:6" x14ac:dyDescent="0.2">
      <c r="A42" s="33"/>
      <c r="B42" s="48" t="s">
        <v>39</v>
      </c>
      <c r="C42" s="80"/>
      <c r="D42" s="42">
        <f>'[15]Registro de cifras'!D7</f>
        <v>35838435874</v>
      </c>
      <c r="E42" s="74">
        <f>'[15]Registro de cifras'!G7</f>
        <v>3131254073</v>
      </c>
      <c r="F42" s="74">
        <f>'[15]Registro de cifras'!I7</f>
        <v>38969689947</v>
      </c>
    </row>
    <row r="43" spans="1:6" x14ac:dyDescent="0.2">
      <c r="A43" s="33"/>
      <c r="B43" s="43" t="s">
        <v>40</v>
      </c>
      <c r="C43" s="80"/>
      <c r="D43" s="42">
        <f>'[15]Registro de cifras'!D11</f>
        <v>23648273512</v>
      </c>
      <c r="E43" s="74">
        <f>'[15]Registro de cifras'!G11</f>
        <v>927048945</v>
      </c>
      <c r="F43" s="74">
        <f>'[15]Registro de cifras'!I11</f>
        <v>24575322457</v>
      </c>
    </row>
    <row r="44" spans="1:6" x14ac:dyDescent="0.2">
      <c r="A44" s="33"/>
      <c r="B44" s="44"/>
      <c r="C44" s="81"/>
      <c r="D44" s="46" t="str">
        <f>IF(D41&gt;=1,"Cumple","Rechazada")</f>
        <v>Cumple</v>
      </c>
      <c r="E44" s="46" t="str">
        <f t="shared" ref="E44:F44" si="1">IF(E41&gt;=1,"Cumple","Rechazada")</f>
        <v>Cumple</v>
      </c>
      <c r="F44" s="46" t="str">
        <f t="shared" si="1"/>
        <v>Cumple</v>
      </c>
    </row>
    <row r="45" spans="1:6" x14ac:dyDescent="0.25">
      <c r="A45" s="33"/>
      <c r="B45" s="11"/>
      <c r="C45" s="11"/>
      <c r="D45" s="37"/>
      <c r="E45" s="37"/>
      <c r="F45" s="37"/>
    </row>
    <row r="46" spans="1:6" x14ac:dyDescent="0.2">
      <c r="A46" s="33"/>
      <c r="B46" s="36" t="s">
        <v>41</v>
      </c>
      <c r="C46" s="11"/>
      <c r="D46" s="37"/>
      <c r="E46" s="37"/>
      <c r="F46" s="37"/>
    </row>
    <row r="47" spans="1:6" x14ac:dyDescent="0.25">
      <c r="A47" s="33"/>
      <c r="B47" s="11"/>
      <c r="C47" s="11"/>
      <c r="D47" s="37"/>
      <c r="E47" s="37"/>
      <c r="F47" s="37"/>
    </row>
    <row r="48" spans="1:6" x14ac:dyDescent="0.2">
      <c r="A48" s="33"/>
      <c r="B48" s="38" t="s">
        <v>42</v>
      </c>
      <c r="C48" s="78"/>
      <c r="D48" s="47">
        <f>IFERROR((D49/D50),0)</f>
        <v>4.2020911546603132E-2</v>
      </c>
      <c r="E48" s="67">
        <f>IFERROR((E49/E50),0)</f>
        <v>3.165881800178328E-2</v>
      </c>
      <c r="F48" s="79">
        <f>IFERROR((F49/F50),0)</f>
        <v>4.1514366898313448E-2</v>
      </c>
    </row>
    <row r="49" spans="1:6" x14ac:dyDescent="0.2">
      <c r="A49" s="33"/>
      <c r="B49" s="48" t="s">
        <v>43</v>
      </c>
      <c r="C49" s="80"/>
      <c r="D49" s="42">
        <f>+'[15]Registro de cifras'!D26</f>
        <v>6360098879</v>
      </c>
      <c r="E49" s="66">
        <f>+'[15]Registro de cifras'!G26</f>
        <v>246280490</v>
      </c>
      <c r="F49" s="74">
        <f>+'[15]Registro de cifras'!I26</f>
        <v>6606379369</v>
      </c>
    </row>
    <row r="50" spans="1:6" x14ac:dyDescent="0.2">
      <c r="A50" s="33"/>
      <c r="B50" s="43" t="s">
        <v>44</v>
      </c>
      <c r="C50" s="80"/>
      <c r="D50" s="42">
        <f>+'[15]Registro de cifras'!D24</f>
        <v>151355566667</v>
      </c>
      <c r="E50" s="66">
        <f>+'[15]Registro de cifras'!G24</f>
        <v>7779206728</v>
      </c>
      <c r="F50" s="74">
        <f>+'[15]Registro de cifras'!I24</f>
        <v>159134773395</v>
      </c>
    </row>
    <row r="51" spans="1:6" x14ac:dyDescent="0.2">
      <c r="A51" s="33"/>
      <c r="B51" s="44"/>
      <c r="C51" s="81"/>
      <c r="D51" s="46" t="str">
        <f>IF(D48&gt;=0.5%,"Cumple","Rechazada")</f>
        <v>Cumple</v>
      </c>
      <c r="E51" s="46" t="str">
        <f t="shared" ref="E51:F51" si="2">IF(E48&gt;=0.5%,"Cumple","Rechazada")</f>
        <v>Cumple</v>
      </c>
      <c r="F51" s="46" t="str">
        <f t="shared" si="2"/>
        <v>Cumple</v>
      </c>
    </row>
    <row r="52" spans="1:6" x14ac:dyDescent="0.2">
      <c r="A52" s="33"/>
      <c r="B52" s="50"/>
      <c r="C52" s="11"/>
      <c r="D52" s="37"/>
      <c r="E52" s="37"/>
      <c r="F52" s="37"/>
    </row>
    <row r="53" spans="1:6" x14ac:dyDescent="0.2">
      <c r="A53" s="33"/>
      <c r="B53" s="38" t="s">
        <v>45</v>
      </c>
      <c r="C53" s="78"/>
      <c r="D53" s="47">
        <f>IFERROR((D54/D55),0)</f>
        <v>3.2859738359952713E-2</v>
      </c>
      <c r="E53" s="79">
        <f>IFERROR((E54/E55),0)</f>
        <v>2.439205096800199E-2</v>
      </c>
      <c r="F53" s="79">
        <f>IFERROR((F54/F55),0)</f>
        <v>3.2445800605653351E-2</v>
      </c>
    </row>
    <row r="54" spans="1:6" x14ac:dyDescent="0.2">
      <c r="A54" s="33"/>
      <c r="B54" s="48" t="s">
        <v>46</v>
      </c>
      <c r="C54" s="80"/>
      <c r="D54" s="42">
        <f>+'[15]Registro de cifras'!D30</f>
        <v>4973504320</v>
      </c>
      <c r="E54" s="74">
        <f>+'[15]Registro de cifras'!G30</f>
        <v>189750807</v>
      </c>
      <c r="F54" s="74">
        <f>+'[15]Registro de cifras'!I30</f>
        <v>5163255127</v>
      </c>
    </row>
    <row r="55" spans="1:6" x14ac:dyDescent="0.2">
      <c r="A55" s="33"/>
      <c r="B55" s="43" t="s">
        <v>44</v>
      </c>
      <c r="C55" s="80"/>
      <c r="D55" s="42">
        <f>+'[15]Registro de cifras'!D24</f>
        <v>151355566667</v>
      </c>
      <c r="E55" s="74">
        <f>+'[15]Registro de cifras'!G24</f>
        <v>7779206728</v>
      </c>
      <c r="F55" s="74">
        <f>+'[15]Registro de cifras'!I24</f>
        <v>159134773395</v>
      </c>
    </row>
    <row r="56" spans="1:6" x14ac:dyDescent="0.2">
      <c r="A56" s="33"/>
      <c r="B56" s="44"/>
      <c r="C56" s="81"/>
      <c r="D56" s="46" t="str">
        <f>IF(D53&gt;=0.1%,"Cumple","Rechazada")</f>
        <v>Cumple</v>
      </c>
      <c r="E56" s="46" t="str">
        <f t="shared" ref="E56:F56" si="3">IF(E53&gt;=0.1%,"Cumple","Rechazada")</f>
        <v>Cumple</v>
      </c>
      <c r="F56" s="46" t="str">
        <f t="shared" si="3"/>
        <v>Cumple</v>
      </c>
    </row>
    <row r="57" spans="1:6" x14ac:dyDescent="0.2">
      <c r="A57" s="33"/>
      <c r="B57" s="50"/>
      <c r="C57" s="11"/>
      <c r="D57" s="37"/>
      <c r="E57" s="37"/>
      <c r="F57" s="37"/>
    </row>
    <row r="58" spans="1:6" x14ac:dyDescent="0.2">
      <c r="A58" s="33"/>
      <c r="B58" s="50"/>
      <c r="C58" s="11"/>
      <c r="D58" s="37"/>
      <c r="E58" s="37"/>
      <c r="F58" s="37"/>
    </row>
    <row r="59" spans="1:6" x14ac:dyDescent="0.2">
      <c r="A59" s="33"/>
      <c r="B59" s="50"/>
      <c r="C59" s="11"/>
      <c r="D59" s="51"/>
      <c r="E59" s="51"/>
      <c r="F59" s="51"/>
    </row>
    <row r="60" spans="1:6" x14ac:dyDescent="0.2">
      <c r="A60" s="33"/>
      <c r="B60" s="50"/>
      <c r="C60" s="11"/>
      <c r="D60" s="83" t="str">
        <f>IF(AND(F44="Cumple",F51="Cumple",F56="Cumple",F39="Cumple",F34="Cumple",F25="Cumple",F20="Cumple",F19="Cumple",F18="Cumple",F17="Cumple",F16="Cumple",F14="Cumple"),"Habilitado","Inhabilitado")</f>
        <v>Habilitado</v>
      </c>
      <c r="E60" s="84"/>
      <c r="F60" s="85"/>
    </row>
    <row r="61" spans="1:6" x14ac:dyDescent="0.2">
      <c r="A61" s="33"/>
      <c r="B61" s="50"/>
      <c r="C61" s="11"/>
      <c r="D61" s="52"/>
    </row>
    <row r="62" spans="1:6" x14ac:dyDescent="0.25">
      <c r="A62" s="33"/>
      <c r="B62" s="11" t="s">
        <v>47</v>
      </c>
      <c r="C62" s="11"/>
      <c r="D62" s="53"/>
    </row>
    <row r="63" spans="1:6" x14ac:dyDescent="0.25">
      <c r="A63" s="33"/>
      <c r="B63" s="11"/>
      <c r="C63" s="11"/>
      <c r="D63" s="32"/>
    </row>
    <row r="64" spans="1:6" x14ac:dyDescent="0.25">
      <c r="A64" s="33"/>
      <c r="B64" s="11"/>
      <c r="C64" s="11"/>
      <c r="D64" s="32"/>
    </row>
    <row r="65" spans="1:4" x14ac:dyDescent="0.25">
      <c r="A65" s="33"/>
      <c r="B65" s="54" t="s">
        <v>48</v>
      </c>
      <c r="C65" s="11"/>
      <c r="D65" s="55" t="s">
        <v>49</v>
      </c>
    </row>
    <row r="66" spans="1:4" x14ac:dyDescent="0.25">
      <c r="A66" s="33"/>
      <c r="B66" s="56" t="s">
        <v>50</v>
      </c>
      <c r="C66" s="11"/>
      <c r="D66" s="57" t="s">
        <v>50</v>
      </c>
    </row>
    <row r="67" spans="1:4" x14ac:dyDescent="0.25">
      <c r="A67" s="33"/>
      <c r="B67" s="27"/>
      <c r="C67" s="11"/>
      <c r="D67" s="57"/>
    </row>
    <row r="68" spans="1:4" x14ac:dyDescent="0.25">
      <c r="A68" s="33"/>
      <c r="B68" s="27"/>
      <c r="C68" s="11"/>
      <c r="D68" s="57"/>
    </row>
    <row r="69" spans="1:4" x14ac:dyDescent="0.25">
      <c r="A69" s="33"/>
      <c r="B69" s="27"/>
      <c r="C69" s="11"/>
      <c r="D69" s="57"/>
    </row>
    <row r="70" spans="1:4" x14ac:dyDescent="0.25">
      <c r="A70" s="33"/>
      <c r="B70" s="54" t="s">
        <v>51</v>
      </c>
      <c r="C70" s="11"/>
      <c r="D70" s="32"/>
    </row>
    <row r="71" spans="1:4" x14ac:dyDescent="0.25">
      <c r="A71" s="33"/>
      <c r="B71" s="56" t="s">
        <v>50</v>
      </c>
      <c r="C71" s="11"/>
      <c r="D71" s="32"/>
    </row>
    <row r="72" spans="1:4" x14ac:dyDescent="0.25">
      <c r="A72" s="58"/>
      <c r="B72" s="59"/>
      <c r="C72" s="59"/>
      <c r="D72" s="60"/>
    </row>
    <row r="73" spans="1:4" x14ac:dyDescent="0.25">
      <c r="D73" s="34"/>
    </row>
    <row r="74" spans="1:4" x14ac:dyDescent="0.25">
      <c r="D74" s="34"/>
    </row>
    <row r="75" spans="1:4" x14ac:dyDescent="0.25">
      <c r="D75" s="34"/>
    </row>
    <row r="76" spans="1:4" x14ac:dyDescent="0.25">
      <c r="D76" s="34"/>
    </row>
    <row r="77" spans="1:4" x14ac:dyDescent="0.25">
      <c r="D77" s="34"/>
    </row>
    <row r="78" spans="1:4" x14ac:dyDescent="0.25">
      <c r="D78" s="34"/>
    </row>
    <row r="79" spans="1:4" x14ac:dyDescent="0.25">
      <c r="D79" s="34"/>
    </row>
    <row r="80" spans="1:4" x14ac:dyDescent="0.25">
      <c r="D80" s="34"/>
    </row>
    <row r="81" spans="4:4" x14ac:dyDescent="0.25">
      <c r="D81" s="34"/>
    </row>
    <row r="82" spans="4:4" x14ac:dyDescent="0.25">
      <c r="D82" s="34"/>
    </row>
    <row r="83" spans="4:4" x14ac:dyDescent="0.25">
      <c r="D83" s="34"/>
    </row>
    <row r="84" spans="4:4" x14ac:dyDescent="0.25">
      <c r="D84" s="34"/>
    </row>
    <row r="85" spans="4:4" x14ac:dyDescent="0.25">
      <c r="D85" s="34"/>
    </row>
    <row r="86" spans="4:4" x14ac:dyDescent="0.25">
      <c r="D86" s="34"/>
    </row>
  </sheetData>
  <mergeCells count="5">
    <mergeCell ref="B1:F1"/>
    <mergeCell ref="B2:F2"/>
    <mergeCell ref="B3:F3"/>
    <mergeCell ref="B6:F8"/>
    <mergeCell ref="D60:F60"/>
  </mergeCells>
  <conditionalFormatting sqref="D60">
    <cfRule type="cellIs" dxfId="1" priority="1" operator="equal">
      <formula>"Inhabilitado"</formula>
    </cfRule>
  </conditionalFormatting>
  <printOptions horizontalCentered="1"/>
  <pageMargins left="0.70866141732283472" right="0.70866141732283472" top="0.74803149606299213" bottom="0.74803149606299213" header="0.31496062992125984" footer="0.31496062992125984"/>
  <pageSetup scale="58" fitToWidth="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
  <sheetViews>
    <sheetView topLeftCell="A4" zoomScale="90" zoomScaleNormal="90" zoomScaleSheetLayoutView="90" workbookViewId="0">
      <selection activeCell="F9" sqref="F9"/>
    </sheetView>
  </sheetViews>
  <sheetFormatPr baseColWidth="10" defaultColWidth="11.42578125" defaultRowHeight="15" x14ac:dyDescent="0.25"/>
  <cols>
    <col min="1" max="1" width="9.5703125" style="1" customWidth="1"/>
    <col min="2" max="2" width="74.140625" style="1" customWidth="1"/>
    <col min="3" max="3" width="1.5703125" style="1" customWidth="1"/>
    <col min="4" max="4" width="47.7109375" style="61" customWidth="1"/>
    <col min="5" max="5" width="26.42578125" style="61" customWidth="1"/>
    <col min="6" max="16384" width="11.42578125" style="1"/>
  </cols>
  <sheetData>
    <row r="1" spans="1:6" x14ac:dyDescent="0.25">
      <c r="B1" s="4" t="s">
        <v>0</v>
      </c>
      <c r="C1" s="4"/>
      <c r="D1" s="4"/>
      <c r="E1" s="3"/>
    </row>
    <row r="2" spans="1:6" x14ac:dyDescent="0.25">
      <c r="B2" s="4" t="s">
        <v>1</v>
      </c>
      <c r="C2" s="4"/>
      <c r="D2" s="4"/>
      <c r="E2" s="3"/>
    </row>
    <row r="3" spans="1:6" x14ac:dyDescent="0.25">
      <c r="B3" s="4" t="s">
        <v>56</v>
      </c>
      <c r="C3" s="4"/>
      <c r="D3" s="4"/>
      <c r="E3" s="1"/>
    </row>
    <row r="4" spans="1:6" x14ac:dyDescent="0.25">
      <c r="A4" s="5"/>
      <c r="B4" s="6"/>
      <c r="C4" s="6"/>
      <c r="D4" s="7"/>
      <c r="E4" s="7"/>
    </row>
    <row r="5" spans="1:6" x14ac:dyDescent="0.25">
      <c r="A5" s="5"/>
      <c r="B5" s="8" t="s">
        <v>2</v>
      </c>
      <c r="C5" s="6"/>
      <c r="D5" s="9"/>
      <c r="E5" s="9"/>
    </row>
    <row r="6" spans="1:6" ht="14.25" customHeight="1" x14ac:dyDescent="0.25">
      <c r="A6" s="5"/>
      <c r="B6" s="10" t="s">
        <v>3</v>
      </c>
      <c r="C6" s="10"/>
      <c r="D6" s="10"/>
      <c r="E6" s="30"/>
    </row>
    <row r="7" spans="1:6" x14ac:dyDescent="0.25">
      <c r="A7" s="5"/>
      <c r="B7" s="10"/>
      <c r="C7" s="10"/>
      <c r="D7" s="10"/>
      <c r="E7" s="30"/>
    </row>
    <row r="8" spans="1:6" x14ac:dyDescent="0.25">
      <c r="A8" s="5"/>
      <c r="B8" s="10"/>
      <c r="C8" s="10"/>
      <c r="D8" s="10"/>
      <c r="E8" s="30"/>
    </row>
    <row r="9" spans="1:6" x14ac:dyDescent="0.25">
      <c r="A9" s="5"/>
      <c r="B9" s="11"/>
      <c r="C9" s="11"/>
      <c r="D9" s="11"/>
      <c r="E9" s="11"/>
    </row>
    <row r="10" spans="1:6" s="15" customFormat="1" x14ac:dyDescent="0.25">
      <c r="A10" s="12"/>
      <c r="B10" s="13"/>
      <c r="C10" s="13"/>
      <c r="D10" s="14" t="str">
        <f>+'[16]Registro de cifras'!D3</f>
        <v>HERSQ SAS</v>
      </c>
      <c r="E10" s="14"/>
    </row>
    <row r="11" spans="1:6" x14ac:dyDescent="0.25">
      <c r="A11" s="5"/>
      <c r="B11" s="6"/>
      <c r="C11" s="6"/>
      <c r="D11" s="9" t="s">
        <v>64</v>
      </c>
      <c r="E11" s="9"/>
    </row>
    <row r="12" spans="1:6" x14ac:dyDescent="0.25">
      <c r="A12" s="16" t="s">
        <v>6</v>
      </c>
      <c r="B12" s="11"/>
      <c r="C12" s="11"/>
      <c r="D12" s="17"/>
      <c r="E12" s="17"/>
    </row>
    <row r="13" spans="1:6" x14ac:dyDescent="0.25">
      <c r="A13" s="18" t="s">
        <v>7</v>
      </c>
      <c r="B13" s="19" t="s">
        <v>8</v>
      </c>
      <c r="C13" s="11"/>
      <c r="D13" s="20"/>
      <c r="E13" s="17"/>
    </row>
    <row r="14" spans="1:6" s="23" customFormat="1" ht="114.75" x14ac:dyDescent="0.25">
      <c r="A14" s="18"/>
      <c r="B14" s="21" t="s">
        <v>9</v>
      </c>
      <c r="C14" s="11"/>
      <c r="D14" s="17" t="s">
        <v>10</v>
      </c>
      <c r="E14" s="22"/>
    </row>
    <row r="15" spans="1:6" s="23" customFormat="1" ht="12.75" x14ac:dyDescent="0.25">
      <c r="A15" s="18"/>
      <c r="B15" s="24" t="s">
        <v>11</v>
      </c>
      <c r="C15" s="11"/>
      <c r="D15" s="20"/>
      <c r="E15" s="22"/>
    </row>
    <row r="16" spans="1:6" s="23" customFormat="1" ht="12.75" x14ac:dyDescent="0.25">
      <c r="A16" s="18" t="s">
        <v>12</v>
      </c>
      <c r="B16" s="21" t="s">
        <v>13</v>
      </c>
      <c r="C16" s="11"/>
      <c r="D16" s="17" t="s">
        <v>10</v>
      </c>
      <c r="E16" s="22"/>
      <c r="F16" s="27"/>
    </row>
    <row r="17" spans="1:5" s="27" customFormat="1" ht="25.5" x14ac:dyDescent="0.25">
      <c r="A17" s="25" t="s">
        <v>14</v>
      </c>
      <c r="B17" s="21" t="s">
        <v>15</v>
      </c>
      <c r="C17" s="11"/>
      <c r="D17" s="86" t="s">
        <v>10</v>
      </c>
      <c r="E17" s="26"/>
    </row>
    <row r="18" spans="1:5" s="27" customFormat="1" ht="12.75" x14ac:dyDescent="0.25">
      <c r="A18" s="25" t="s">
        <v>16</v>
      </c>
      <c r="B18" s="21" t="s">
        <v>17</v>
      </c>
      <c r="C18" s="11"/>
      <c r="D18" s="17" t="s">
        <v>10</v>
      </c>
      <c r="E18" s="28"/>
    </row>
    <row r="19" spans="1:5" s="27" customFormat="1" ht="25.5" x14ac:dyDescent="0.2">
      <c r="A19" s="25" t="s">
        <v>18</v>
      </c>
      <c r="B19" s="21" t="s">
        <v>19</v>
      </c>
      <c r="C19" s="11"/>
      <c r="D19" s="17" t="s">
        <v>10</v>
      </c>
      <c r="E19" s="87"/>
    </row>
    <row r="20" spans="1:5" s="27" customFormat="1" ht="12.75" x14ac:dyDescent="0.25">
      <c r="A20" s="25" t="s">
        <v>20</v>
      </c>
      <c r="B20" s="21" t="s">
        <v>21</v>
      </c>
      <c r="C20" s="11"/>
      <c r="D20" s="17" t="s">
        <v>10</v>
      </c>
      <c r="E20" s="28"/>
    </row>
    <row r="21" spans="1:5" ht="84" customHeight="1" x14ac:dyDescent="0.25">
      <c r="A21" s="25"/>
      <c r="B21" s="21" t="s">
        <v>22</v>
      </c>
      <c r="C21" s="30"/>
      <c r="D21" s="31" t="s">
        <v>23</v>
      </c>
      <c r="E21" s="32"/>
    </row>
    <row r="22" spans="1:5" x14ac:dyDescent="0.25">
      <c r="A22" s="33"/>
      <c r="B22" s="11" t="s">
        <v>24</v>
      </c>
      <c r="C22" s="27"/>
      <c r="D22" s="32"/>
      <c r="E22" s="34"/>
    </row>
    <row r="23" spans="1:5" x14ac:dyDescent="0.25">
      <c r="A23" s="33"/>
      <c r="B23" s="11" t="s">
        <v>25</v>
      </c>
      <c r="C23" s="27"/>
      <c r="D23" s="32"/>
      <c r="E23" s="34"/>
    </row>
    <row r="24" spans="1:5" ht="45" customHeight="1" x14ac:dyDescent="0.25">
      <c r="A24" s="33"/>
      <c r="B24" s="30" t="s">
        <v>26</v>
      </c>
      <c r="C24" s="11"/>
      <c r="D24" s="35"/>
      <c r="E24" s="34"/>
    </row>
    <row r="25" spans="1:5" x14ac:dyDescent="0.25">
      <c r="A25" s="25" t="s">
        <v>28</v>
      </c>
      <c r="B25" s="30" t="s">
        <v>29</v>
      </c>
      <c r="C25" s="11"/>
      <c r="D25" s="17" t="s">
        <v>10</v>
      </c>
      <c r="E25" s="34"/>
    </row>
    <row r="26" spans="1:5" x14ac:dyDescent="0.25">
      <c r="A26" s="33"/>
      <c r="B26" s="11" t="s">
        <v>30</v>
      </c>
      <c r="C26" s="11"/>
      <c r="D26" s="35"/>
      <c r="E26" s="34"/>
    </row>
    <row r="27" spans="1:5" x14ac:dyDescent="0.25">
      <c r="A27" s="33"/>
      <c r="B27" s="11" t="s">
        <v>31</v>
      </c>
      <c r="C27" s="11"/>
      <c r="D27" s="35"/>
      <c r="E27" s="34"/>
    </row>
    <row r="28" spans="1:5" x14ac:dyDescent="0.25">
      <c r="A28" s="33"/>
      <c r="B28" s="11"/>
      <c r="C28" s="11"/>
      <c r="D28" s="35"/>
      <c r="E28" s="34"/>
    </row>
    <row r="29" spans="1:5" x14ac:dyDescent="0.2">
      <c r="A29" s="33"/>
      <c r="B29" s="36" t="s">
        <v>32</v>
      </c>
      <c r="C29" s="11"/>
      <c r="D29" s="37"/>
      <c r="E29" s="34"/>
    </row>
    <row r="30" spans="1:5" x14ac:dyDescent="0.25">
      <c r="A30" s="33"/>
      <c r="B30" s="11"/>
      <c r="C30" s="11"/>
      <c r="D30" s="37"/>
      <c r="E30" s="88"/>
    </row>
    <row r="31" spans="1:5" x14ac:dyDescent="0.2">
      <c r="A31" s="33"/>
      <c r="B31" s="38" t="s">
        <v>33</v>
      </c>
      <c r="C31" s="39"/>
      <c r="D31" s="40">
        <f>IFERROR((D32-D33),0)</f>
        <v>6483544562</v>
      </c>
      <c r="E31" s="89"/>
    </row>
    <row r="32" spans="1:5" x14ac:dyDescent="0.2">
      <c r="A32" s="33"/>
      <c r="B32" s="41" t="s">
        <v>34</v>
      </c>
      <c r="C32" s="11"/>
      <c r="D32" s="42">
        <f>+'[16]Registro de cifras'!D7</f>
        <v>7997574983</v>
      </c>
      <c r="E32" s="34"/>
    </row>
    <row r="33" spans="1:6" x14ac:dyDescent="0.2">
      <c r="A33" s="33"/>
      <c r="B33" s="43"/>
      <c r="C33" s="11"/>
      <c r="D33" s="42">
        <f>+'[16]Registro de cifras'!D11</f>
        <v>1514030421</v>
      </c>
      <c r="E33" s="34"/>
    </row>
    <row r="34" spans="1:6" x14ac:dyDescent="0.2">
      <c r="A34" s="33"/>
      <c r="B34" s="44"/>
      <c r="C34" s="45"/>
      <c r="D34" s="46" t="str">
        <f>IF(D31&gt;='[16]Registro de cifras'!D41,"Cumple","Rechazada")</f>
        <v>Cumple</v>
      </c>
      <c r="E34" s="34"/>
      <c r="F34" s="34"/>
    </row>
    <row r="35" spans="1:6" x14ac:dyDescent="0.25">
      <c r="A35" s="33"/>
      <c r="B35" s="11"/>
      <c r="C35" s="11"/>
      <c r="D35" s="37"/>
      <c r="E35" s="1"/>
    </row>
    <row r="36" spans="1:6" x14ac:dyDescent="0.2">
      <c r="A36" s="33"/>
      <c r="B36" s="38" t="s">
        <v>35</v>
      </c>
      <c r="C36" s="39"/>
      <c r="D36" s="47">
        <f>(IFERROR((D37/D38),2))</f>
        <v>0.18391478753928053</v>
      </c>
      <c r="E36" s="34"/>
    </row>
    <row r="37" spans="1:6" x14ac:dyDescent="0.2">
      <c r="A37" s="33"/>
      <c r="B37" s="48" t="s">
        <v>36</v>
      </c>
      <c r="C37" s="11"/>
      <c r="D37" s="42">
        <f>'[16]Registro de cifras'!D13</f>
        <v>1514030421</v>
      </c>
      <c r="E37" s="34"/>
    </row>
    <row r="38" spans="1:6" x14ac:dyDescent="0.2">
      <c r="A38" s="33"/>
      <c r="B38" s="43" t="s">
        <v>37</v>
      </c>
      <c r="C38" s="11"/>
      <c r="D38" s="42">
        <f>'[16]Registro de cifras'!D9</f>
        <v>8232238643</v>
      </c>
      <c r="E38" s="34"/>
    </row>
    <row r="39" spans="1:6" x14ac:dyDescent="0.2">
      <c r="A39" s="33"/>
      <c r="B39" s="44"/>
      <c r="C39" s="45"/>
      <c r="D39" s="46" t="str">
        <f>IF(D36&lt;=75%,"Cumple","Rechazada")</f>
        <v>Cumple</v>
      </c>
      <c r="E39" s="34"/>
    </row>
    <row r="40" spans="1:6" x14ac:dyDescent="0.25">
      <c r="A40" s="33"/>
      <c r="B40" s="11"/>
      <c r="C40" s="11"/>
      <c r="D40" s="37"/>
      <c r="E40" s="34"/>
    </row>
    <row r="41" spans="1:6" x14ac:dyDescent="0.2">
      <c r="A41" s="33"/>
      <c r="B41" s="38" t="s">
        <v>38</v>
      </c>
      <c r="C41" s="39"/>
      <c r="D41" s="49">
        <f>IFERROR((D42/D43),0)</f>
        <v>5.2823079854087025</v>
      </c>
      <c r="E41" s="34"/>
    </row>
    <row r="42" spans="1:6" x14ac:dyDescent="0.2">
      <c r="A42" s="33"/>
      <c r="B42" s="48" t="s">
        <v>39</v>
      </c>
      <c r="C42" s="11"/>
      <c r="D42" s="42">
        <f>'[16]Registro de cifras'!D7</f>
        <v>7997574983</v>
      </c>
      <c r="E42" s="34"/>
    </row>
    <row r="43" spans="1:6" x14ac:dyDescent="0.2">
      <c r="A43" s="33"/>
      <c r="B43" s="43" t="s">
        <v>40</v>
      </c>
      <c r="C43" s="11"/>
      <c r="D43" s="42">
        <f>'[16]Registro de cifras'!D11</f>
        <v>1514030421</v>
      </c>
      <c r="E43" s="34"/>
    </row>
    <row r="44" spans="1:6" x14ac:dyDescent="0.2">
      <c r="A44" s="33"/>
      <c r="B44" s="44"/>
      <c r="C44" s="45"/>
      <c r="D44" s="46" t="str">
        <f>IF(D41&gt;=1,"Cumple","Rechazada")</f>
        <v>Cumple</v>
      </c>
      <c r="E44" s="34"/>
    </row>
    <row r="45" spans="1:6" x14ac:dyDescent="0.25">
      <c r="A45" s="33"/>
      <c r="B45" s="11"/>
      <c r="C45" s="11"/>
      <c r="D45" s="37"/>
      <c r="E45" s="34"/>
    </row>
    <row r="46" spans="1:6" x14ac:dyDescent="0.2">
      <c r="A46" s="33"/>
      <c r="B46" s="36" t="s">
        <v>41</v>
      </c>
      <c r="C46" s="11"/>
      <c r="D46" s="37"/>
      <c r="E46" s="34"/>
    </row>
    <row r="47" spans="1:6" x14ac:dyDescent="0.25">
      <c r="A47" s="33"/>
      <c r="B47" s="11"/>
      <c r="C47" s="11"/>
      <c r="D47" s="37"/>
      <c r="E47" s="34"/>
    </row>
    <row r="48" spans="1:6" x14ac:dyDescent="0.2">
      <c r="A48" s="33"/>
      <c r="B48" s="38" t="s">
        <v>42</v>
      </c>
      <c r="C48" s="39"/>
      <c r="D48" s="47">
        <f>IFERROR((D49/D50),0)</f>
        <v>4.3576370860564859E-2</v>
      </c>
      <c r="E48" s="34"/>
    </row>
    <row r="49" spans="1:5" x14ac:dyDescent="0.2">
      <c r="A49" s="33"/>
      <c r="B49" s="48" t="s">
        <v>43</v>
      </c>
      <c r="C49" s="11"/>
      <c r="D49" s="42">
        <f>+'[16]Registro de cifras'!D27</f>
        <v>57300520</v>
      </c>
      <c r="E49" s="34"/>
    </row>
    <row r="50" spans="1:5" x14ac:dyDescent="0.2">
      <c r="A50" s="33"/>
      <c r="B50" s="43" t="s">
        <v>44</v>
      </c>
      <c r="C50" s="11"/>
      <c r="D50" s="42">
        <f>+'[16]Registro de cifras'!D22</f>
        <v>1314944748</v>
      </c>
      <c r="E50" s="34"/>
    </row>
    <row r="51" spans="1:5" x14ac:dyDescent="0.2">
      <c r="A51" s="33"/>
      <c r="B51" s="44"/>
      <c r="C51" s="45"/>
      <c r="D51" s="46" t="str">
        <f>IF(D48&gt;=0.5%,"Cumple","Rechazada")</f>
        <v>Cumple</v>
      </c>
      <c r="E51" s="34"/>
    </row>
    <row r="52" spans="1:5" x14ac:dyDescent="0.2">
      <c r="A52" s="33"/>
      <c r="B52" s="50"/>
      <c r="C52" s="11"/>
      <c r="D52" s="37"/>
      <c r="E52" s="34"/>
    </row>
    <row r="53" spans="1:5" x14ac:dyDescent="0.2">
      <c r="A53" s="33"/>
      <c r="B53" s="38" t="s">
        <v>45</v>
      </c>
      <c r="C53" s="39"/>
      <c r="D53" s="47">
        <f>IFERROR((D54/D55),0)</f>
        <v>2.5797951626177377E-2</v>
      </c>
      <c r="E53" s="34"/>
    </row>
    <row r="54" spans="1:5" x14ac:dyDescent="0.2">
      <c r="A54" s="33"/>
      <c r="B54" s="48" t="s">
        <v>46</v>
      </c>
      <c r="C54" s="11"/>
      <c r="D54" s="42">
        <f>+'[16]Registro de cifras'!D33</f>
        <v>33922881</v>
      </c>
      <c r="E54" s="34"/>
    </row>
    <row r="55" spans="1:5" x14ac:dyDescent="0.2">
      <c r="A55" s="33"/>
      <c r="B55" s="43" t="s">
        <v>44</v>
      </c>
      <c r="C55" s="11"/>
      <c r="D55" s="42">
        <f>+'[16]Registro de cifras'!D22</f>
        <v>1314944748</v>
      </c>
      <c r="E55" s="34"/>
    </row>
    <row r="56" spans="1:5" x14ac:dyDescent="0.2">
      <c r="A56" s="33"/>
      <c r="B56" s="44"/>
      <c r="C56" s="45"/>
      <c r="D56" s="46" t="str">
        <f>IF(D53&gt;=0.1%,"Cumple","Rechazada")</f>
        <v>Cumple</v>
      </c>
      <c r="E56" s="34"/>
    </row>
    <row r="57" spans="1:5" x14ac:dyDescent="0.2">
      <c r="A57" s="33"/>
      <c r="B57" s="50"/>
      <c r="C57" s="11"/>
      <c r="D57" s="37"/>
      <c r="E57" s="34"/>
    </row>
    <row r="58" spans="1:5" x14ac:dyDescent="0.2">
      <c r="A58" s="33"/>
      <c r="B58" s="50"/>
      <c r="C58" s="11"/>
      <c r="D58" s="37"/>
      <c r="E58" s="34"/>
    </row>
    <row r="59" spans="1:5" x14ac:dyDescent="0.2">
      <c r="A59" s="33"/>
      <c r="B59" s="50"/>
      <c r="C59" s="11"/>
      <c r="D59" s="51"/>
      <c r="E59" s="34"/>
    </row>
    <row r="60" spans="1:5" x14ac:dyDescent="0.2">
      <c r="A60" s="33"/>
      <c r="B60" s="50"/>
      <c r="C60" s="11"/>
      <c r="D60" s="63" t="str">
        <f>IF(AND(D44="Cumple",D51="Cumple",D56="Cumple",D39="Cumple",D34="Cumple",D25="Cumple",D20="Cumple",D19="Cumple",D18="Cumple",D17="Cumple",D16="Cumple",D14="Cumple"),"Habilitado","Inhabilitado")</f>
        <v>Habilitado</v>
      </c>
      <c r="E60" s="34"/>
    </row>
    <row r="61" spans="1:5" x14ac:dyDescent="0.2">
      <c r="A61" s="33"/>
      <c r="B61" s="50"/>
      <c r="C61" s="11"/>
      <c r="D61" s="52"/>
      <c r="E61" s="34"/>
    </row>
    <row r="62" spans="1:5" x14ac:dyDescent="0.25">
      <c r="A62" s="33"/>
      <c r="B62" s="11" t="s">
        <v>47</v>
      </c>
      <c r="C62" s="11"/>
      <c r="D62" s="53"/>
      <c r="E62" s="34"/>
    </row>
    <row r="63" spans="1:5" x14ac:dyDescent="0.25">
      <c r="A63" s="33"/>
      <c r="B63" s="11"/>
      <c r="C63" s="11"/>
      <c r="D63" s="32"/>
      <c r="E63" s="34"/>
    </row>
    <row r="64" spans="1:5" x14ac:dyDescent="0.25">
      <c r="A64" s="33"/>
      <c r="B64" s="11"/>
      <c r="C64" s="11"/>
      <c r="D64" s="32"/>
      <c r="E64" s="34"/>
    </row>
    <row r="65" spans="1:5" x14ac:dyDescent="0.25">
      <c r="A65" s="33"/>
      <c r="B65" s="54" t="s">
        <v>48</v>
      </c>
      <c r="C65" s="11"/>
      <c r="D65" s="55" t="s">
        <v>49</v>
      </c>
      <c r="E65" s="34"/>
    </row>
    <row r="66" spans="1:5" x14ac:dyDescent="0.25">
      <c r="A66" s="33"/>
      <c r="B66" s="56" t="s">
        <v>50</v>
      </c>
      <c r="C66" s="11"/>
      <c r="D66" s="57" t="s">
        <v>50</v>
      </c>
      <c r="E66" s="34"/>
    </row>
    <row r="67" spans="1:5" x14ac:dyDescent="0.25">
      <c r="A67" s="33"/>
      <c r="B67" s="27"/>
      <c r="C67" s="11"/>
      <c r="D67" s="57"/>
      <c r="E67" s="34"/>
    </row>
    <row r="68" spans="1:5" x14ac:dyDescent="0.25">
      <c r="A68" s="33"/>
      <c r="B68" s="27"/>
      <c r="C68" s="11"/>
      <c r="D68" s="57"/>
      <c r="E68" s="34"/>
    </row>
    <row r="69" spans="1:5" x14ac:dyDescent="0.25">
      <c r="A69" s="33"/>
      <c r="B69" s="27"/>
      <c r="C69" s="11"/>
      <c r="D69" s="57"/>
      <c r="E69" s="34"/>
    </row>
    <row r="70" spans="1:5" x14ac:dyDescent="0.25">
      <c r="A70" s="33"/>
      <c r="B70" s="54" t="s">
        <v>51</v>
      </c>
      <c r="C70" s="11"/>
      <c r="D70" s="32"/>
      <c r="E70" s="34"/>
    </row>
    <row r="71" spans="1:5" x14ac:dyDescent="0.25">
      <c r="A71" s="33"/>
      <c r="B71" s="56" t="s">
        <v>50</v>
      </c>
      <c r="C71" s="11"/>
      <c r="D71" s="32"/>
      <c r="E71" s="34"/>
    </row>
    <row r="72" spans="1:5" x14ac:dyDescent="0.25">
      <c r="A72" s="58"/>
      <c r="B72" s="59"/>
      <c r="C72" s="59"/>
      <c r="D72" s="60"/>
      <c r="E72" s="34"/>
    </row>
    <row r="73" spans="1:5" x14ac:dyDescent="0.25">
      <c r="D73" s="34"/>
      <c r="E73" s="34"/>
    </row>
    <row r="74" spans="1:5" x14ac:dyDescent="0.25">
      <c r="D74" s="34"/>
      <c r="E74" s="34"/>
    </row>
    <row r="75" spans="1:5" x14ac:dyDescent="0.25">
      <c r="D75" s="34"/>
      <c r="E75" s="34"/>
    </row>
    <row r="76" spans="1:5" x14ac:dyDescent="0.25">
      <c r="D76" s="34"/>
      <c r="E76" s="34"/>
    </row>
    <row r="77" spans="1:5" x14ac:dyDescent="0.25">
      <c r="D77" s="34"/>
      <c r="E77" s="34"/>
    </row>
    <row r="78" spans="1:5" x14ac:dyDescent="0.25">
      <c r="D78" s="34"/>
      <c r="E78" s="34"/>
    </row>
    <row r="79" spans="1:5" x14ac:dyDescent="0.25">
      <c r="D79" s="34"/>
      <c r="E79" s="34"/>
    </row>
    <row r="80" spans="1:5" x14ac:dyDescent="0.25">
      <c r="D80" s="34"/>
      <c r="E80" s="34"/>
    </row>
    <row r="81" spans="4:5" x14ac:dyDescent="0.25">
      <c r="D81" s="34"/>
      <c r="E81" s="34"/>
    </row>
    <row r="82" spans="4:5" x14ac:dyDescent="0.25">
      <c r="D82" s="34"/>
      <c r="E82" s="34"/>
    </row>
    <row r="83" spans="4:5" x14ac:dyDescent="0.25">
      <c r="D83" s="34"/>
      <c r="E83" s="34"/>
    </row>
    <row r="84" spans="4:5" x14ac:dyDescent="0.25">
      <c r="D84" s="34"/>
      <c r="E84" s="34"/>
    </row>
    <row r="85" spans="4:5" x14ac:dyDescent="0.25">
      <c r="D85" s="34"/>
      <c r="E85" s="34"/>
    </row>
    <row r="86" spans="4:5" x14ac:dyDescent="0.25">
      <c r="D86" s="34"/>
      <c r="E86" s="34"/>
    </row>
  </sheetData>
  <mergeCells count="4">
    <mergeCell ref="B1:D1"/>
    <mergeCell ref="B2:D2"/>
    <mergeCell ref="B3:D3"/>
    <mergeCell ref="B6:D8"/>
  </mergeCells>
  <conditionalFormatting sqref="D60">
    <cfRule type="cellIs" dxfId="0" priority="1" operator="equal">
      <formula>"Inhabilitado"</formula>
    </cfRule>
  </conditionalFormatting>
  <printOptions horizontalCentered="1"/>
  <pageMargins left="0.70866141732283472" right="0.70866141732283472" top="0.74803149606299213" bottom="0.74803149606299213" header="0.31496062992125984" footer="0.31496062992125984"/>
  <pageSetup scale="58"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
  <sheetViews>
    <sheetView tabSelected="1" zoomScale="90" zoomScaleNormal="90" zoomScaleSheetLayoutView="90" workbookViewId="0">
      <selection activeCell="D64" sqref="D64"/>
    </sheetView>
  </sheetViews>
  <sheetFormatPr baseColWidth="10" defaultColWidth="11.42578125" defaultRowHeight="15" x14ac:dyDescent="0.25"/>
  <cols>
    <col min="1" max="1" width="9.5703125" style="1" customWidth="1"/>
    <col min="2" max="2" width="74.140625" style="1" customWidth="1"/>
    <col min="3" max="3" width="1.5703125" style="1" customWidth="1"/>
    <col min="4" max="4" width="47.7109375" style="61" customWidth="1"/>
    <col min="5" max="5" width="26.42578125" style="61" customWidth="1"/>
    <col min="6" max="16384" width="11.42578125" style="1"/>
  </cols>
  <sheetData>
    <row r="1" spans="1:5" x14ac:dyDescent="0.25">
      <c r="B1" s="4" t="s">
        <v>0</v>
      </c>
      <c r="C1" s="4"/>
      <c r="D1" s="4"/>
      <c r="E1" s="3"/>
    </row>
    <row r="2" spans="1:5" x14ac:dyDescent="0.25">
      <c r="B2" s="4" t="s">
        <v>1</v>
      </c>
      <c r="C2" s="4"/>
      <c r="D2" s="4"/>
      <c r="E2" s="3"/>
    </row>
    <row r="3" spans="1:5" x14ac:dyDescent="0.25">
      <c r="B3" s="4" t="s">
        <v>55</v>
      </c>
      <c r="C3" s="4"/>
      <c r="D3" s="4"/>
      <c r="E3" s="1"/>
    </row>
    <row r="4" spans="1:5" x14ac:dyDescent="0.25">
      <c r="A4" s="5"/>
      <c r="B4" s="6"/>
      <c r="C4" s="6"/>
      <c r="D4" s="7"/>
      <c r="E4" s="7"/>
    </row>
    <row r="5" spans="1:5" x14ac:dyDescent="0.25">
      <c r="A5" s="5"/>
      <c r="B5" s="8" t="s">
        <v>2</v>
      </c>
      <c r="C5" s="6"/>
      <c r="D5" s="9"/>
      <c r="E5" s="9"/>
    </row>
    <row r="6" spans="1:5" ht="14.25" customHeight="1" x14ac:dyDescent="0.25">
      <c r="A6" s="5"/>
      <c r="B6" s="10" t="s">
        <v>3</v>
      </c>
      <c r="C6" s="10"/>
      <c r="D6" s="10"/>
      <c r="E6" s="11"/>
    </row>
    <row r="7" spans="1:5" x14ac:dyDescent="0.25">
      <c r="A7" s="5"/>
      <c r="B7" s="10"/>
      <c r="C7" s="10"/>
      <c r="D7" s="10"/>
      <c r="E7" s="11"/>
    </row>
    <row r="8" spans="1:5" x14ac:dyDescent="0.25">
      <c r="A8" s="5"/>
      <c r="B8" s="10"/>
      <c r="C8" s="10"/>
      <c r="D8" s="10"/>
      <c r="E8" s="11"/>
    </row>
    <row r="9" spans="1:5" x14ac:dyDescent="0.25">
      <c r="A9" s="5"/>
      <c r="B9" s="11"/>
      <c r="C9" s="11"/>
      <c r="D9" s="11"/>
      <c r="E9" s="11"/>
    </row>
    <row r="10" spans="1:5" s="15" customFormat="1" x14ac:dyDescent="0.25">
      <c r="A10" s="12"/>
      <c r="B10" s="13"/>
      <c r="C10" s="13"/>
      <c r="D10" s="14" t="s">
        <v>52</v>
      </c>
      <c r="E10" s="14"/>
    </row>
    <row r="11" spans="1:5" x14ac:dyDescent="0.25">
      <c r="A11" s="5"/>
      <c r="B11" s="6"/>
      <c r="C11" s="6"/>
      <c r="D11" s="9" t="s">
        <v>53</v>
      </c>
      <c r="E11" s="9"/>
    </row>
    <row r="12" spans="1:5" x14ac:dyDescent="0.25">
      <c r="A12" s="16" t="s">
        <v>6</v>
      </c>
      <c r="B12" s="11"/>
      <c r="C12" s="11"/>
      <c r="D12" s="17"/>
      <c r="E12" s="17"/>
    </row>
    <row r="13" spans="1:5" x14ac:dyDescent="0.25">
      <c r="A13" s="18" t="s">
        <v>7</v>
      </c>
      <c r="B13" s="19" t="s">
        <v>8</v>
      </c>
      <c r="C13" s="11"/>
      <c r="D13" s="20"/>
      <c r="E13" s="17"/>
    </row>
    <row r="14" spans="1:5" s="23" customFormat="1" ht="114.75" x14ac:dyDescent="0.25">
      <c r="A14" s="18"/>
      <c r="B14" s="21" t="s">
        <v>9</v>
      </c>
      <c r="C14" s="11"/>
      <c r="D14" s="17" t="s">
        <v>10</v>
      </c>
      <c r="E14" s="22"/>
    </row>
    <row r="15" spans="1:5" s="23" customFormat="1" ht="12.75" x14ac:dyDescent="0.25">
      <c r="A15" s="18"/>
      <c r="B15" s="24" t="s">
        <v>11</v>
      </c>
      <c r="C15" s="11"/>
      <c r="D15" s="20"/>
      <c r="E15" s="22"/>
    </row>
    <row r="16" spans="1:5" s="23" customFormat="1" ht="12.75" x14ac:dyDescent="0.25">
      <c r="A16" s="18" t="s">
        <v>12</v>
      </c>
      <c r="B16" s="21" t="s">
        <v>13</v>
      </c>
      <c r="C16" s="11"/>
      <c r="D16" s="17" t="s">
        <v>10</v>
      </c>
      <c r="E16" s="22"/>
    </row>
    <row r="17" spans="1:5" s="27" customFormat="1" ht="25.5" x14ac:dyDescent="0.25">
      <c r="A17" s="25" t="s">
        <v>14</v>
      </c>
      <c r="B17" s="21" t="s">
        <v>15</v>
      </c>
      <c r="C17" s="11"/>
      <c r="D17" s="17" t="s">
        <v>10</v>
      </c>
      <c r="E17" s="26"/>
    </row>
    <row r="18" spans="1:5" s="27" customFormat="1" ht="12.75" x14ac:dyDescent="0.25">
      <c r="A18" s="25" t="s">
        <v>16</v>
      </c>
      <c r="B18" s="21" t="s">
        <v>17</v>
      </c>
      <c r="C18" s="11"/>
      <c r="D18" s="17" t="s">
        <v>10</v>
      </c>
      <c r="E18" s="28"/>
    </row>
    <row r="19" spans="1:5" s="27" customFormat="1" ht="25.5" x14ac:dyDescent="0.25">
      <c r="A19" s="25" t="s">
        <v>18</v>
      </c>
      <c r="B19" s="21" t="s">
        <v>19</v>
      </c>
      <c r="C19" s="11"/>
      <c r="D19" s="29" t="s">
        <v>10</v>
      </c>
      <c r="E19" s="26"/>
    </row>
    <row r="20" spans="1:5" s="27" customFormat="1" ht="12.75" x14ac:dyDescent="0.25">
      <c r="A20" s="25" t="s">
        <v>20</v>
      </c>
      <c r="B20" s="21" t="s">
        <v>21</v>
      </c>
      <c r="C20" s="11"/>
      <c r="D20" s="17" t="s">
        <v>10</v>
      </c>
      <c r="E20" s="28"/>
    </row>
    <row r="21" spans="1:5" ht="84" customHeight="1" x14ac:dyDescent="0.25">
      <c r="A21" s="25"/>
      <c r="B21" s="21" t="s">
        <v>22</v>
      </c>
      <c r="C21" s="30"/>
      <c r="D21" s="31" t="s">
        <v>23</v>
      </c>
      <c r="E21" s="32"/>
    </row>
    <row r="22" spans="1:5" x14ac:dyDescent="0.25">
      <c r="A22" s="33"/>
      <c r="B22" s="11" t="s">
        <v>24</v>
      </c>
      <c r="C22" s="27"/>
      <c r="D22" s="32"/>
      <c r="E22" s="34"/>
    </row>
    <row r="23" spans="1:5" x14ac:dyDescent="0.25">
      <c r="A23" s="33"/>
      <c r="B23" s="11" t="s">
        <v>25</v>
      </c>
      <c r="C23" s="27"/>
      <c r="D23" s="32"/>
      <c r="E23" s="34"/>
    </row>
    <row r="24" spans="1:5" ht="45" customHeight="1" x14ac:dyDescent="0.25">
      <c r="A24" s="33"/>
      <c r="B24" s="30" t="s">
        <v>26</v>
      </c>
      <c r="C24" s="11"/>
      <c r="D24" s="35"/>
      <c r="E24" s="34"/>
    </row>
    <row r="25" spans="1:5" x14ac:dyDescent="0.25">
      <c r="A25" s="25" t="s">
        <v>28</v>
      </c>
      <c r="B25" s="30" t="s">
        <v>29</v>
      </c>
      <c r="C25" s="11"/>
      <c r="D25" s="35" t="s">
        <v>10</v>
      </c>
      <c r="E25" s="28"/>
    </row>
    <row r="26" spans="1:5" x14ac:dyDescent="0.25">
      <c r="A26" s="33"/>
      <c r="B26" s="11" t="s">
        <v>30</v>
      </c>
      <c r="C26" s="11"/>
      <c r="D26" s="35"/>
      <c r="E26" s="34"/>
    </row>
    <row r="27" spans="1:5" x14ac:dyDescent="0.25">
      <c r="A27" s="33"/>
      <c r="B27" s="11" t="s">
        <v>31</v>
      </c>
      <c r="C27" s="11"/>
      <c r="D27" s="35"/>
      <c r="E27" s="34"/>
    </row>
    <row r="28" spans="1:5" x14ac:dyDescent="0.25">
      <c r="A28" s="33"/>
      <c r="B28" s="11"/>
      <c r="C28" s="11"/>
      <c r="D28" s="35"/>
      <c r="E28" s="34"/>
    </row>
    <row r="29" spans="1:5" x14ac:dyDescent="0.2">
      <c r="A29" s="33"/>
      <c r="B29" s="36" t="s">
        <v>32</v>
      </c>
      <c r="C29" s="11"/>
      <c r="D29" s="37"/>
      <c r="E29" s="34"/>
    </row>
    <row r="30" spans="1:5" x14ac:dyDescent="0.25">
      <c r="A30" s="33"/>
      <c r="B30" s="11"/>
      <c r="C30" s="11"/>
      <c r="D30" s="37"/>
      <c r="E30" s="34"/>
    </row>
    <row r="31" spans="1:5" x14ac:dyDescent="0.2">
      <c r="A31" s="33"/>
      <c r="B31" s="38" t="s">
        <v>33</v>
      </c>
      <c r="C31" s="39"/>
      <c r="D31" s="40">
        <f>IFERROR((D32-D33),0)</f>
        <v>30325917000</v>
      </c>
      <c r="E31" s="34"/>
    </row>
    <row r="32" spans="1:5" x14ac:dyDescent="0.2">
      <c r="A32" s="33"/>
      <c r="B32" s="41" t="s">
        <v>34</v>
      </c>
      <c r="C32" s="11"/>
      <c r="D32" s="42">
        <v>86539299000</v>
      </c>
      <c r="E32" s="34"/>
    </row>
    <row r="33" spans="1:6" x14ac:dyDescent="0.2">
      <c r="A33" s="33"/>
      <c r="B33" s="43"/>
      <c r="C33" s="11"/>
      <c r="D33" s="42">
        <v>56213382000</v>
      </c>
      <c r="E33" s="34"/>
    </row>
    <row r="34" spans="1:6" x14ac:dyDescent="0.2">
      <c r="A34" s="33"/>
      <c r="B34" s="44"/>
      <c r="C34" s="45"/>
      <c r="D34" s="46" t="str">
        <f>IF(D31&gt;='[2]Registro de cifras'!D38,"Cumple","Rechazada")</f>
        <v>Cumple</v>
      </c>
      <c r="E34" s="34"/>
      <c r="F34" s="34"/>
    </row>
    <row r="35" spans="1:6" x14ac:dyDescent="0.25">
      <c r="A35" s="33"/>
      <c r="B35" s="11"/>
      <c r="C35" s="11"/>
      <c r="D35" s="37"/>
      <c r="E35" s="1"/>
    </row>
    <row r="36" spans="1:6" x14ac:dyDescent="0.2">
      <c r="A36" s="33"/>
      <c r="B36" s="38" t="s">
        <v>35</v>
      </c>
      <c r="C36" s="39"/>
      <c r="D36" s="47">
        <f>(IFERROR((D37/D38),2))</f>
        <v>0.67694281251729582</v>
      </c>
      <c r="E36" s="34"/>
    </row>
    <row r="37" spans="1:6" x14ac:dyDescent="0.2">
      <c r="A37" s="33"/>
      <c r="B37" s="48" t="s">
        <v>36</v>
      </c>
      <c r="C37" s="11"/>
      <c r="D37" s="42">
        <v>67759525000</v>
      </c>
      <c r="E37" s="34"/>
    </row>
    <row r="38" spans="1:6" x14ac:dyDescent="0.2">
      <c r="A38" s="33"/>
      <c r="B38" s="43" t="s">
        <v>37</v>
      </c>
      <c r="C38" s="11"/>
      <c r="D38" s="42">
        <v>100096380000</v>
      </c>
      <c r="E38" s="34"/>
    </row>
    <row r="39" spans="1:6" x14ac:dyDescent="0.2">
      <c r="A39" s="33"/>
      <c r="B39" s="44"/>
      <c r="C39" s="45"/>
      <c r="D39" s="46" t="str">
        <f>IF(D36&lt;=75%,"Cumple","Rechazada")</f>
        <v>Cumple</v>
      </c>
      <c r="E39" s="34"/>
    </row>
    <row r="40" spans="1:6" x14ac:dyDescent="0.25">
      <c r="A40" s="33"/>
      <c r="B40" s="11"/>
      <c r="C40" s="11"/>
      <c r="D40" s="37"/>
      <c r="E40" s="34"/>
    </row>
    <row r="41" spans="1:6" x14ac:dyDescent="0.2">
      <c r="A41" s="33"/>
      <c r="B41" s="38" t="s">
        <v>38</v>
      </c>
      <c r="C41" s="39"/>
      <c r="D41" s="49">
        <f>IFERROR((D42/D43),0)</f>
        <v>1.5394786067132555</v>
      </c>
      <c r="E41" s="34"/>
    </row>
    <row r="42" spans="1:6" x14ac:dyDescent="0.2">
      <c r="A42" s="33"/>
      <c r="B42" s="48" t="s">
        <v>39</v>
      </c>
      <c r="C42" s="11"/>
      <c r="D42" s="42">
        <v>86539299000</v>
      </c>
      <c r="E42" s="34"/>
    </row>
    <row r="43" spans="1:6" x14ac:dyDescent="0.2">
      <c r="A43" s="33"/>
      <c r="B43" s="43" t="s">
        <v>40</v>
      </c>
      <c r="C43" s="11"/>
      <c r="D43" s="42">
        <v>56213382000</v>
      </c>
      <c r="E43" s="34"/>
    </row>
    <row r="44" spans="1:6" x14ac:dyDescent="0.2">
      <c r="A44" s="33"/>
      <c r="B44" s="44"/>
      <c r="C44" s="45"/>
      <c r="D44" s="46" t="str">
        <f>IF(D41&gt;=1,"Cumple","Rechazada")</f>
        <v>Cumple</v>
      </c>
      <c r="E44" s="34"/>
    </row>
    <row r="45" spans="1:6" x14ac:dyDescent="0.25">
      <c r="A45" s="33"/>
      <c r="B45" s="11"/>
      <c r="C45" s="11"/>
      <c r="D45" s="37"/>
      <c r="E45" s="34"/>
    </row>
    <row r="46" spans="1:6" x14ac:dyDescent="0.2">
      <c r="A46" s="33"/>
      <c r="B46" s="36" t="s">
        <v>41</v>
      </c>
      <c r="C46" s="11"/>
      <c r="D46" s="37"/>
      <c r="E46" s="34"/>
    </row>
    <row r="47" spans="1:6" x14ac:dyDescent="0.25">
      <c r="A47" s="33"/>
      <c r="B47" s="11"/>
      <c r="C47" s="11"/>
      <c r="D47" s="37"/>
      <c r="E47" s="34"/>
    </row>
    <row r="48" spans="1:6" x14ac:dyDescent="0.2">
      <c r="A48" s="33"/>
      <c r="B48" s="38" t="s">
        <v>42</v>
      </c>
      <c r="C48" s="39"/>
      <c r="D48" s="47">
        <f>IFERROR((D49/D50),0)</f>
        <v>4.6268896391006668E-2</v>
      </c>
      <c r="E48" s="34"/>
    </row>
    <row r="49" spans="1:5" x14ac:dyDescent="0.2">
      <c r="A49" s="33"/>
      <c r="B49" s="48" t="s">
        <v>43</v>
      </c>
      <c r="C49" s="11"/>
      <c r="D49" s="42">
        <v>10291519000</v>
      </c>
      <c r="E49" s="34"/>
    </row>
    <row r="50" spans="1:5" x14ac:dyDescent="0.2">
      <c r="A50" s="33"/>
      <c r="B50" s="43" t="s">
        <v>44</v>
      </c>
      <c r="C50" s="11"/>
      <c r="D50" s="42">
        <v>222428452000</v>
      </c>
      <c r="E50" s="34"/>
    </row>
    <row r="51" spans="1:5" x14ac:dyDescent="0.2">
      <c r="A51" s="33"/>
      <c r="B51" s="44"/>
      <c r="C51" s="45"/>
      <c r="D51" s="46" t="str">
        <f>IF(D48&gt;=0.5%,"Cumple","Rechazada")</f>
        <v>Cumple</v>
      </c>
      <c r="E51" s="34"/>
    </row>
    <row r="52" spans="1:5" x14ac:dyDescent="0.2">
      <c r="A52" s="33"/>
      <c r="B52" s="50"/>
      <c r="C52" s="11"/>
      <c r="D52" s="37"/>
      <c r="E52" s="34"/>
    </row>
    <row r="53" spans="1:5" x14ac:dyDescent="0.2">
      <c r="A53" s="33"/>
      <c r="B53" s="38" t="s">
        <v>45</v>
      </c>
      <c r="C53" s="39"/>
      <c r="D53" s="47">
        <f>IFERROR((D54/D55),0)</f>
        <v>4.4817683665756933E-2</v>
      </c>
      <c r="E53" s="34"/>
    </row>
    <row r="54" spans="1:5" x14ac:dyDescent="0.2">
      <c r="A54" s="33"/>
      <c r="B54" s="48" t="s">
        <v>46</v>
      </c>
      <c r="C54" s="11"/>
      <c r="D54" s="42">
        <v>9968728000</v>
      </c>
      <c r="E54" s="34"/>
    </row>
    <row r="55" spans="1:5" x14ac:dyDescent="0.2">
      <c r="A55" s="33"/>
      <c r="B55" s="43" t="s">
        <v>44</v>
      </c>
      <c r="C55" s="11"/>
      <c r="D55" s="42">
        <v>222428452000</v>
      </c>
      <c r="E55" s="34"/>
    </row>
    <row r="56" spans="1:5" x14ac:dyDescent="0.2">
      <c r="A56" s="33"/>
      <c r="B56" s="44"/>
      <c r="C56" s="45"/>
      <c r="D56" s="46" t="str">
        <f>IF(D53&gt;=0.1%,"Cumple","Rechazada")</f>
        <v>Cumple</v>
      </c>
      <c r="E56" s="34"/>
    </row>
    <row r="57" spans="1:5" x14ac:dyDescent="0.2">
      <c r="A57" s="33"/>
      <c r="B57" s="50"/>
      <c r="C57" s="11"/>
      <c r="D57" s="37"/>
      <c r="E57" s="34"/>
    </row>
    <row r="58" spans="1:5" x14ac:dyDescent="0.2">
      <c r="A58" s="33"/>
      <c r="B58" s="50"/>
      <c r="C58" s="11"/>
      <c r="D58" s="37"/>
      <c r="E58" s="34"/>
    </row>
    <row r="59" spans="1:5" x14ac:dyDescent="0.2">
      <c r="A59" s="33"/>
      <c r="B59" s="50"/>
      <c r="C59" s="11"/>
      <c r="D59" s="51"/>
      <c r="E59" s="34"/>
    </row>
    <row r="60" spans="1:5" x14ac:dyDescent="0.2">
      <c r="A60" s="33"/>
      <c r="B60" s="50"/>
      <c r="C60" s="11"/>
      <c r="D60" s="63" t="str">
        <f>IF(AND(D44="Cumple",D51="Cumple",D56="Cumple",D39="Cumple",D34="Cumple",D25="Cumple",D20="Cumple",D19="Cumple",D18="Cumple",D17="Cumple",D16="Cumple",D14="Cumple"),"Habilitado","Inhabilitado")</f>
        <v>Habilitado</v>
      </c>
      <c r="E60" s="62"/>
    </row>
    <row r="61" spans="1:5" x14ac:dyDescent="0.2">
      <c r="A61" s="33"/>
      <c r="B61" s="50"/>
      <c r="C61" s="11"/>
      <c r="D61" s="52"/>
      <c r="E61" s="34"/>
    </row>
    <row r="62" spans="1:5" x14ac:dyDescent="0.25">
      <c r="A62" s="33"/>
      <c r="B62" s="11" t="s">
        <v>47</v>
      </c>
      <c r="C62" s="11"/>
      <c r="D62" s="53"/>
      <c r="E62" s="34"/>
    </row>
    <row r="63" spans="1:5" x14ac:dyDescent="0.25">
      <c r="A63" s="33"/>
      <c r="B63" s="11"/>
      <c r="C63" s="11"/>
      <c r="D63" s="32"/>
      <c r="E63" s="34"/>
    </row>
    <row r="64" spans="1:5" x14ac:dyDescent="0.25">
      <c r="A64" s="33"/>
      <c r="B64" s="11"/>
      <c r="C64" s="11"/>
      <c r="D64" s="32"/>
      <c r="E64" s="34"/>
    </row>
    <row r="65" spans="1:5" x14ac:dyDescent="0.25">
      <c r="A65" s="33"/>
      <c r="B65" s="54" t="s">
        <v>48</v>
      </c>
      <c r="C65" s="11"/>
      <c r="D65" s="55" t="s">
        <v>49</v>
      </c>
      <c r="E65" s="34"/>
    </row>
    <row r="66" spans="1:5" x14ac:dyDescent="0.25">
      <c r="A66" s="33"/>
      <c r="B66" s="56" t="s">
        <v>50</v>
      </c>
      <c r="C66" s="11"/>
      <c r="D66" s="57" t="s">
        <v>50</v>
      </c>
      <c r="E66" s="34"/>
    </row>
    <row r="67" spans="1:5" x14ac:dyDescent="0.25">
      <c r="A67" s="33"/>
      <c r="B67" s="27"/>
      <c r="C67" s="11"/>
      <c r="D67" s="57"/>
      <c r="E67" s="34"/>
    </row>
    <row r="68" spans="1:5" x14ac:dyDescent="0.25">
      <c r="A68" s="33"/>
      <c r="B68" s="27"/>
      <c r="C68" s="11"/>
      <c r="D68" s="57"/>
      <c r="E68" s="34"/>
    </row>
    <row r="69" spans="1:5" x14ac:dyDescent="0.25">
      <c r="A69" s="33"/>
      <c r="B69" s="27"/>
      <c r="C69" s="11"/>
      <c r="D69" s="57"/>
      <c r="E69" s="34"/>
    </row>
    <row r="70" spans="1:5" x14ac:dyDescent="0.25">
      <c r="A70" s="33"/>
      <c r="B70" s="54" t="s">
        <v>51</v>
      </c>
      <c r="C70" s="11"/>
      <c r="D70" s="32"/>
      <c r="E70" s="34"/>
    </row>
    <row r="71" spans="1:5" x14ac:dyDescent="0.25">
      <c r="A71" s="33"/>
      <c r="B71" s="56" t="s">
        <v>50</v>
      </c>
      <c r="C71" s="11"/>
      <c r="D71" s="32"/>
      <c r="E71" s="34"/>
    </row>
    <row r="72" spans="1:5" x14ac:dyDescent="0.25">
      <c r="A72" s="58"/>
      <c r="B72" s="59"/>
      <c r="C72" s="59"/>
      <c r="D72" s="60"/>
      <c r="E72" s="34"/>
    </row>
    <row r="73" spans="1:5" x14ac:dyDescent="0.25">
      <c r="D73" s="34"/>
      <c r="E73" s="34"/>
    </row>
    <row r="74" spans="1:5" x14ac:dyDescent="0.25">
      <c r="D74" s="34"/>
      <c r="E74" s="34"/>
    </row>
    <row r="75" spans="1:5" x14ac:dyDescent="0.25">
      <c r="D75" s="34"/>
      <c r="E75" s="34"/>
    </row>
    <row r="76" spans="1:5" x14ac:dyDescent="0.25">
      <c r="D76" s="34"/>
      <c r="E76" s="34"/>
    </row>
    <row r="77" spans="1:5" x14ac:dyDescent="0.25">
      <c r="D77" s="34"/>
      <c r="E77" s="34"/>
    </row>
    <row r="78" spans="1:5" x14ac:dyDescent="0.25">
      <c r="D78" s="34"/>
      <c r="E78" s="34"/>
    </row>
    <row r="79" spans="1:5" x14ac:dyDescent="0.25">
      <c r="D79" s="34"/>
      <c r="E79" s="34"/>
    </row>
    <row r="80" spans="1:5" x14ac:dyDescent="0.25">
      <c r="D80" s="34"/>
      <c r="E80" s="34"/>
    </row>
    <row r="81" spans="4:5" x14ac:dyDescent="0.25">
      <c r="D81" s="34"/>
      <c r="E81" s="34"/>
    </row>
    <row r="82" spans="4:5" x14ac:dyDescent="0.25">
      <c r="D82" s="34"/>
      <c r="E82" s="34"/>
    </row>
    <row r="83" spans="4:5" x14ac:dyDescent="0.25">
      <c r="D83" s="34"/>
      <c r="E83" s="34"/>
    </row>
    <row r="84" spans="4:5" x14ac:dyDescent="0.25">
      <c r="D84" s="34"/>
      <c r="E84" s="34"/>
    </row>
    <row r="85" spans="4:5" x14ac:dyDescent="0.25">
      <c r="D85" s="34"/>
      <c r="E85" s="34"/>
    </row>
    <row r="86" spans="4:5" x14ac:dyDescent="0.25">
      <c r="D86" s="34"/>
      <c r="E86" s="34"/>
    </row>
  </sheetData>
  <mergeCells count="4">
    <mergeCell ref="B3:D3"/>
    <mergeCell ref="B1:D1"/>
    <mergeCell ref="B6:D8"/>
    <mergeCell ref="B2:D2"/>
  </mergeCells>
  <conditionalFormatting sqref="E60">
    <cfRule type="cellIs" dxfId="15" priority="2" operator="equal">
      <formula>"Inhabilitado"</formula>
    </cfRule>
  </conditionalFormatting>
  <conditionalFormatting sqref="D60">
    <cfRule type="cellIs" dxfId="14" priority="1" operator="equal">
      <formula>"Inhabilitado"</formula>
    </cfRule>
  </conditionalFormatting>
  <printOptions horizontalCentered="1"/>
  <pageMargins left="0.70866141732283472" right="0.70866141732283472" top="0.74803149606299213" bottom="0.74803149606299213" header="0.31496062992125984" footer="0.31496062992125984"/>
  <pageSetup scale="58"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
  <sheetViews>
    <sheetView topLeftCell="A61" zoomScale="90" zoomScaleNormal="90" zoomScaleSheetLayoutView="90" workbookViewId="0">
      <selection activeCell="E37" sqref="E37:E38"/>
    </sheetView>
  </sheetViews>
  <sheetFormatPr baseColWidth="10" defaultColWidth="11.42578125" defaultRowHeight="15" x14ac:dyDescent="0.25"/>
  <cols>
    <col min="1" max="1" width="9.5703125" style="1" customWidth="1"/>
    <col min="2" max="2" width="74.140625" style="1" customWidth="1"/>
    <col min="3" max="3" width="1.5703125" style="1" customWidth="1"/>
    <col min="4" max="4" width="47.7109375" style="61" customWidth="1"/>
    <col min="5" max="5" width="26.42578125" style="61" customWidth="1"/>
    <col min="6" max="16384" width="11.42578125" style="1"/>
  </cols>
  <sheetData>
    <row r="1" spans="1:5" x14ac:dyDescent="0.25">
      <c r="B1" s="4" t="s">
        <v>0</v>
      </c>
      <c r="C1" s="4"/>
      <c r="D1" s="4"/>
      <c r="E1" s="3"/>
    </row>
    <row r="2" spans="1:5" x14ac:dyDescent="0.25">
      <c r="B2" s="4" t="s">
        <v>1</v>
      </c>
      <c r="C2" s="4"/>
      <c r="D2" s="4"/>
      <c r="E2" s="3"/>
    </row>
    <row r="3" spans="1:5" x14ac:dyDescent="0.25">
      <c r="B3" s="4" t="s">
        <v>56</v>
      </c>
      <c r="C3" s="4"/>
      <c r="D3" s="4"/>
      <c r="E3" s="1"/>
    </row>
    <row r="4" spans="1:5" x14ac:dyDescent="0.25">
      <c r="A4" s="5"/>
      <c r="B4" s="6"/>
      <c r="C4" s="6"/>
      <c r="D4" s="7"/>
      <c r="E4" s="7"/>
    </row>
    <row r="5" spans="1:5" x14ac:dyDescent="0.25">
      <c r="A5" s="5"/>
      <c r="B5" s="8" t="s">
        <v>2</v>
      </c>
      <c r="C5" s="6"/>
      <c r="D5" s="9"/>
      <c r="E5" s="9"/>
    </row>
    <row r="6" spans="1:5" ht="14.25" customHeight="1" x14ac:dyDescent="0.25">
      <c r="A6" s="5"/>
      <c r="B6" s="10" t="s">
        <v>3</v>
      </c>
      <c r="C6" s="10"/>
      <c r="D6" s="10"/>
      <c r="E6" s="30"/>
    </row>
    <row r="7" spans="1:5" x14ac:dyDescent="0.25">
      <c r="A7" s="5"/>
      <c r="B7" s="10"/>
      <c r="C7" s="10"/>
      <c r="D7" s="10"/>
      <c r="E7" s="30"/>
    </row>
    <row r="8" spans="1:5" x14ac:dyDescent="0.25">
      <c r="A8" s="5"/>
      <c r="B8" s="10"/>
      <c r="C8" s="10"/>
      <c r="D8" s="10"/>
      <c r="E8" s="30"/>
    </row>
    <row r="9" spans="1:5" x14ac:dyDescent="0.25">
      <c r="A9" s="5"/>
      <c r="B9" s="11"/>
      <c r="C9" s="11"/>
      <c r="D9" s="11"/>
      <c r="E9" s="11"/>
    </row>
    <row r="10" spans="1:5" s="15" customFormat="1" x14ac:dyDescent="0.25">
      <c r="A10" s="12"/>
      <c r="B10" s="13"/>
      <c r="C10" s="13"/>
      <c r="D10" s="14" t="s">
        <v>57</v>
      </c>
      <c r="E10" s="14"/>
    </row>
    <row r="11" spans="1:5" x14ac:dyDescent="0.25">
      <c r="A11" s="5"/>
      <c r="B11" s="6"/>
      <c r="C11" s="6"/>
      <c r="D11" s="9" t="s">
        <v>58</v>
      </c>
      <c r="E11" s="9"/>
    </row>
    <row r="12" spans="1:5" x14ac:dyDescent="0.25">
      <c r="A12" s="16" t="s">
        <v>6</v>
      </c>
      <c r="B12" s="11"/>
      <c r="C12" s="11"/>
      <c r="D12" s="17"/>
      <c r="E12" s="17"/>
    </row>
    <row r="13" spans="1:5" x14ac:dyDescent="0.25">
      <c r="A13" s="18" t="s">
        <v>7</v>
      </c>
      <c r="B13" s="19" t="s">
        <v>8</v>
      </c>
      <c r="C13" s="11"/>
      <c r="D13" s="20"/>
      <c r="E13" s="17"/>
    </row>
    <row r="14" spans="1:5" s="23" customFormat="1" ht="114.75" x14ac:dyDescent="0.25">
      <c r="A14" s="18"/>
      <c r="B14" s="21" t="s">
        <v>9</v>
      </c>
      <c r="C14" s="11"/>
      <c r="D14" s="17" t="s">
        <v>10</v>
      </c>
      <c r="E14" s="22"/>
    </row>
    <row r="15" spans="1:5" s="23" customFormat="1" ht="12.75" x14ac:dyDescent="0.25">
      <c r="A15" s="18"/>
      <c r="B15" s="24" t="s">
        <v>11</v>
      </c>
      <c r="C15" s="11"/>
      <c r="D15" s="20"/>
      <c r="E15" s="22"/>
    </row>
    <row r="16" spans="1:5" s="23" customFormat="1" ht="12.75" x14ac:dyDescent="0.25">
      <c r="A16" s="18" t="s">
        <v>12</v>
      </c>
      <c r="B16" s="21" t="s">
        <v>13</v>
      </c>
      <c r="C16" s="11"/>
      <c r="D16" s="17" t="s">
        <v>10</v>
      </c>
      <c r="E16" s="22"/>
    </row>
    <row r="17" spans="1:5" s="27" customFormat="1" ht="25.5" x14ac:dyDescent="0.25">
      <c r="A17" s="25" t="s">
        <v>14</v>
      </c>
      <c r="B17" s="21" t="s">
        <v>15</v>
      </c>
      <c r="C17" s="11"/>
      <c r="D17" s="17" t="s">
        <v>10</v>
      </c>
      <c r="E17" s="28"/>
    </row>
    <row r="18" spans="1:5" s="27" customFormat="1" ht="12.75" x14ac:dyDescent="0.25">
      <c r="A18" s="25" t="s">
        <v>16</v>
      </c>
      <c r="B18" s="21" t="s">
        <v>17</v>
      </c>
      <c r="C18" s="11"/>
      <c r="D18" s="17" t="s">
        <v>10</v>
      </c>
      <c r="E18" s="28"/>
    </row>
    <row r="19" spans="1:5" s="27" customFormat="1" ht="25.5" x14ac:dyDescent="0.25">
      <c r="A19" s="25" t="s">
        <v>18</v>
      </c>
      <c r="B19" s="21" t="s">
        <v>19</v>
      </c>
      <c r="C19" s="11"/>
      <c r="D19" s="29" t="s">
        <v>10</v>
      </c>
      <c r="E19" s="26"/>
    </row>
    <row r="20" spans="1:5" s="27" customFormat="1" ht="12.75" x14ac:dyDescent="0.25">
      <c r="A20" s="25" t="s">
        <v>20</v>
      </c>
      <c r="B20" s="21" t="s">
        <v>21</v>
      </c>
      <c r="C20" s="11"/>
      <c r="D20" s="17" t="s">
        <v>10</v>
      </c>
      <c r="E20" s="28"/>
    </row>
    <row r="21" spans="1:5" ht="84" customHeight="1" x14ac:dyDescent="0.25">
      <c r="A21" s="25"/>
      <c r="B21" s="21" t="s">
        <v>22</v>
      </c>
      <c r="C21" s="30"/>
      <c r="D21" s="31" t="s">
        <v>23</v>
      </c>
      <c r="E21" s="32"/>
    </row>
    <row r="22" spans="1:5" x14ac:dyDescent="0.25">
      <c r="A22" s="33"/>
      <c r="B22" s="11" t="s">
        <v>24</v>
      </c>
      <c r="C22" s="27"/>
      <c r="D22" s="32"/>
      <c r="E22" s="34"/>
    </row>
    <row r="23" spans="1:5" x14ac:dyDescent="0.25">
      <c r="A23" s="33"/>
      <c r="B23" s="11" t="s">
        <v>25</v>
      </c>
      <c r="C23" s="27"/>
      <c r="D23" s="32"/>
      <c r="E23" s="34"/>
    </row>
    <row r="24" spans="1:5" ht="45" customHeight="1" x14ac:dyDescent="0.25">
      <c r="A24" s="33"/>
      <c r="B24" s="30" t="s">
        <v>26</v>
      </c>
      <c r="C24" s="11"/>
      <c r="D24" s="35"/>
      <c r="E24" s="34"/>
    </row>
    <row r="25" spans="1:5" x14ac:dyDescent="0.25">
      <c r="A25" s="25" t="s">
        <v>28</v>
      </c>
      <c r="B25" s="30" t="s">
        <v>29</v>
      </c>
      <c r="C25" s="11"/>
      <c r="D25" s="35" t="s">
        <v>10</v>
      </c>
      <c r="E25" s="34"/>
    </row>
    <row r="26" spans="1:5" x14ac:dyDescent="0.25">
      <c r="A26" s="33"/>
      <c r="B26" s="11" t="s">
        <v>30</v>
      </c>
      <c r="C26" s="11"/>
      <c r="D26" s="35"/>
      <c r="E26" s="34"/>
    </row>
    <row r="27" spans="1:5" x14ac:dyDescent="0.25">
      <c r="A27" s="33"/>
      <c r="B27" s="11" t="s">
        <v>31</v>
      </c>
      <c r="C27" s="11"/>
      <c r="D27" s="35"/>
      <c r="E27" s="34"/>
    </row>
    <row r="28" spans="1:5" x14ac:dyDescent="0.25">
      <c r="A28" s="33"/>
      <c r="B28" s="11"/>
      <c r="C28" s="11"/>
      <c r="D28" s="35"/>
      <c r="E28" s="34"/>
    </row>
    <row r="29" spans="1:5" x14ac:dyDescent="0.2">
      <c r="A29" s="33"/>
      <c r="B29" s="36" t="s">
        <v>32</v>
      </c>
      <c r="C29" s="11"/>
      <c r="D29" s="37"/>
      <c r="E29" s="34"/>
    </row>
    <row r="30" spans="1:5" x14ac:dyDescent="0.25">
      <c r="A30" s="33"/>
      <c r="B30" s="11"/>
      <c r="C30" s="11"/>
      <c r="D30" s="37"/>
      <c r="E30" s="34"/>
    </row>
    <row r="31" spans="1:5" x14ac:dyDescent="0.2">
      <c r="A31" s="33"/>
      <c r="B31" s="38" t="s">
        <v>33</v>
      </c>
      <c r="C31" s="39"/>
      <c r="D31" s="40">
        <f>IFERROR((D32-D33),0)</f>
        <v>1376619</v>
      </c>
      <c r="E31" s="34"/>
    </row>
    <row r="32" spans="1:5" x14ac:dyDescent="0.2">
      <c r="A32" s="33"/>
      <c r="B32" s="41" t="s">
        <v>34</v>
      </c>
      <c r="C32" s="11"/>
      <c r="D32" s="42">
        <f>+'[3]Registro de cifras'!D7</f>
        <v>1461354</v>
      </c>
      <c r="E32" s="34"/>
    </row>
    <row r="33" spans="1:6" x14ac:dyDescent="0.2">
      <c r="A33" s="33"/>
      <c r="B33" s="43"/>
      <c r="C33" s="11"/>
      <c r="D33" s="42">
        <f>+'[3]Registro de cifras'!D11</f>
        <v>84735</v>
      </c>
      <c r="E33" s="34"/>
    </row>
    <row r="34" spans="1:6" x14ac:dyDescent="0.2">
      <c r="A34" s="33"/>
      <c r="B34" s="44"/>
      <c r="C34" s="45"/>
      <c r="D34" s="46" t="str">
        <f>IF(D31&gt;='[3]Registro de cifras'!D41,"Cumple","Rechazada")</f>
        <v>Cumple</v>
      </c>
      <c r="E34" s="34"/>
      <c r="F34" s="34"/>
    </row>
    <row r="35" spans="1:6" x14ac:dyDescent="0.25">
      <c r="A35" s="33"/>
      <c r="B35" s="11"/>
      <c r="C35" s="11"/>
      <c r="D35" s="37"/>
      <c r="E35" s="1"/>
    </row>
    <row r="36" spans="1:6" x14ac:dyDescent="0.2">
      <c r="A36" s="33"/>
      <c r="B36" s="38" t="s">
        <v>35</v>
      </c>
      <c r="C36" s="39"/>
      <c r="D36" s="47">
        <f>(IFERROR((D37/D38),2))</f>
        <v>1.7736801275292476E-2</v>
      </c>
      <c r="E36" s="34"/>
    </row>
    <row r="37" spans="1:6" x14ac:dyDescent="0.2">
      <c r="A37" s="33"/>
      <c r="B37" s="48" t="s">
        <v>36</v>
      </c>
      <c r="C37" s="11"/>
      <c r="D37" s="42">
        <f>'[3]Registro de cifras'!D15+'[3]Registro de cifras'!F12+'[3]Registro de cifras'!F14</f>
        <v>81234</v>
      </c>
      <c r="E37" s="34"/>
    </row>
    <row r="38" spans="1:6" x14ac:dyDescent="0.2">
      <c r="A38" s="33"/>
      <c r="B38" s="43" t="s">
        <v>37</v>
      </c>
      <c r="C38" s="11"/>
      <c r="D38" s="42">
        <f>'[3]Registro de cifras'!D9</f>
        <v>4579969</v>
      </c>
      <c r="E38" s="34"/>
    </row>
    <row r="39" spans="1:6" x14ac:dyDescent="0.2">
      <c r="A39" s="33"/>
      <c r="B39" s="44"/>
      <c r="C39" s="45"/>
      <c r="D39" s="46" t="str">
        <f>IF(D36&lt;=75%,"Cumple","Rechazada")</f>
        <v>Cumple</v>
      </c>
      <c r="E39" s="34"/>
    </row>
    <row r="40" spans="1:6" x14ac:dyDescent="0.25">
      <c r="A40" s="33"/>
      <c r="B40" s="11"/>
      <c r="C40" s="11"/>
      <c r="D40" s="37"/>
      <c r="E40" s="34"/>
    </row>
    <row r="41" spans="1:6" x14ac:dyDescent="0.2">
      <c r="A41" s="33"/>
      <c r="B41" s="38" t="s">
        <v>38</v>
      </c>
      <c r="C41" s="39"/>
      <c r="D41" s="49">
        <f>IFERROR((D42/D43),0)</f>
        <v>17.246167463267835</v>
      </c>
      <c r="E41" s="34"/>
    </row>
    <row r="42" spans="1:6" x14ac:dyDescent="0.2">
      <c r="A42" s="33"/>
      <c r="B42" s="48" t="s">
        <v>39</v>
      </c>
      <c r="C42" s="11"/>
      <c r="D42" s="42">
        <f>'[3]Registro de cifras'!D7</f>
        <v>1461354</v>
      </c>
      <c r="E42" s="34"/>
    </row>
    <row r="43" spans="1:6" x14ac:dyDescent="0.2">
      <c r="A43" s="33"/>
      <c r="B43" s="43" t="s">
        <v>40</v>
      </c>
      <c r="C43" s="11"/>
      <c r="D43" s="42">
        <f>'[3]Registro de cifras'!D11</f>
        <v>84735</v>
      </c>
      <c r="E43" s="34"/>
    </row>
    <row r="44" spans="1:6" x14ac:dyDescent="0.2">
      <c r="A44" s="33"/>
      <c r="B44" s="44"/>
      <c r="C44" s="45"/>
      <c r="D44" s="46" t="str">
        <f>IF(D41&gt;=1,"Cumple","Rechazada")</f>
        <v>Cumple</v>
      </c>
      <c r="E44" s="34"/>
    </row>
    <row r="45" spans="1:6" x14ac:dyDescent="0.25">
      <c r="A45" s="33"/>
      <c r="B45" s="11"/>
      <c r="C45" s="11"/>
      <c r="D45" s="37"/>
      <c r="E45" s="34"/>
    </row>
    <row r="46" spans="1:6" x14ac:dyDescent="0.2">
      <c r="A46" s="33"/>
      <c r="B46" s="36" t="s">
        <v>41</v>
      </c>
      <c r="C46" s="11"/>
      <c r="D46" s="37"/>
      <c r="E46" s="34"/>
    </row>
    <row r="47" spans="1:6" x14ac:dyDescent="0.25">
      <c r="A47" s="33"/>
      <c r="B47" s="11"/>
      <c r="C47" s="11"/>
      <c r="D47" s="37"/>
      <c r="E47" s="34"/>
    </row>
    <row r="48" spans="1:6" x14ac:dyDescent="0.2">
      <c r="A48" s="33"/>
      <c r="B48" s="38" t="s">
        <v>42</v>
      </c>
      <c r="C48" s="39"/>
      <c r="D48" s="47">
        <f>IFERROR((D49/D50),0)</f>
        <v>5.5491381203784301E-2</v>
      </c>
      <c r="E48" s="34"/>
    </row>
    <row r="49" spans="1:5" x14ac:dyDescent="0.2">
      <c r="A49" s="33"/>
      <c r="B49" s="48" t="s">
        <v>43</v>
      </c>
      <c r="C49" s="11"/>
      <c r="D49" s="42">
        <f>+'[3]Registro de cifras'!D29</f>
        <v>13643</v>
      </c>
      <c r="E49" s="34"/>
    </row>
    <row r="50" spans="1:5" x14ac:dyDescent="0.2">
      <c r="A50" s="33"/>
      <c r="B50" s="43" t="s">
        <v>44</v>
      </c>
      <c r="C50" s="11"/>
      <c r="D50" s="42">
        <f>+'[3]Registro de cifras'!D26</f>
        <v>245858</v>
      </c>
      <c r="E50" s="34"/>
    </row>
    <row r="51" spans="1:5" x14ac:dyDescent="0.2">
      <c r="A51" s="33"/>
      <c r="B51" s="44"/>
      <c r="C51" s="45"/>
      <c r="D51" s="46" t="str">
        <f>IF(D48&gt;=0.5%,"Cumple","Rechazada")</f>
        <v>Cumple</v>
      </c>
      <c r="E51" s="34"/>
    </row>
    <row r="52" spans="1:5" x14ac:dyDescent="0.2">
      <c r="A52" s="33"/>
      <c r="B52" s="50"/>
      <c r="C52" s="11"/>
      <c r="D52" s="37"/>
      <c r="E52" s="34"/>
    </row>
    <row r="53" spans="1:5" x14ac:dyDescent="0.2">
      <c r="A53" s="33"/>
      <c r="B53" s="38" t="s">
        <v>45</v>
      </c>
      <c r="C53" s="39"/>
      <c r="D53" s="47">
        <f>IFERROR((D54/D55),0)</f>
        <v>2.0336942462722385E-2</v>
      </c>
      <c r="E53" s="34"/>
    </row>
    <row r="54" spans="1:5" x14ac:dyDescent="0.2">
      <c r="A54" s="33"/>
      <c r="B54" s="48" t="s">
        <v>46</v>
      </c>
      <c r="C54" s="11"/>
      <c r="D54" s="42">
        <f>+'[3]Registro de cifras'!D31</f>
        <v>5000</v>
      </c>
      <c r="E54" s="34"/>
    </row>
    <row r="55" spans="1:5" x14ac:dyDescent="0.2">
      <c r="A55" s="33"/>
      <c r="B55" s="43" t="s">
        <v>44</v>
      </c>
      <c r="C55" s="11"/>
      <c r="D55" s="42">
        <f>+'[3]Registro de cifras'!D26</f>
        <v>245858</v>
      </c>
      <c r="E55" s="34"/>
    </row>
    <row r="56" spans="1:5" x14ac:dyDescent="0.2">
      <c r="A56" s="33"/>
      <c r="B56" s="44"/>
      <c r="C56" s="45"/>
      <c r="D56" s="46" t="str">
        <f>IF(D53&gt;=0.1%,"Cumple","Rechazada")</f>
        <v>Cumple</v>
      </c>
      <c r="E56" s="34"/>
    </row>
    <row r="57" spans="1:5" x14ac:dyDescent="0.2">
      <c r="A57" s="33"/>
      <c r="B57" s="50"/>
      <c r="C57" s="11"/>
      <c r="D57" s="37"/>
      <c r="E57" s="34"/>
    </row>
    <row r="58" spans="1:5" x14ac:dyDescent="0.2">
      <c r="A58" s="33"/>
      <c r="B58" s="50"/>
      <c r="C58" s="11"/>
      <c r="D58" s="37"/>
      <c r="E58" s="34"/>
    </row>
    <row r="59" spans="1:5" x14ac:dyDescent="0.2">
      <c r="A59" s="33"/>
      <c r="B59" s="50"/>
      <c r="C59" s="11"/>
      <c r="D59" s="51"/>
      <c r="E59" s="34"/>
    </row>
    <row r="60" spans="1:5" x14ac:dyDescent="0.2">
      <c r="A60" s="33"/>
      <c r="B60" s="50"/>
      <c r="C60" s="11"/>
      <c r="D60" s="63" t="str">
        <f>IF(AND(D44="Cumple",D51="Cumple",D56="Cumple",D39="Cumple",D34="Cumple",D25="Cumple",D20="Cumple",D19="Cumple",D18="Cumple",D17="Cumple",D16="Cumple",D14="Cumple"),"Habilitado","Inhabilitado")</f>
        <v>Habilitado</v>
      </c>
      <c r="E60" s="34"/>
    </row>
    <row r="61" spans="1:5" x14ac:dyDescent="0.2">
      <c r="A61" s="33"/>
      <c r="B61" s="50"/>
      <c r="C61" s="11"/>
      <c r="D61" s="52"/>
      <c r="E61" s="34"/>
    </row>
    <row r="62" spans="1:5" x14ac:dyDescent="0.25">
      <c r="A62" s="33"/>
      <c r="B62" s="11" t="s">
        <v>47</v>
      </c>
      <c r="C62" s="11"/>
      <c r="D62" s="53"/>
      <c r="E62" s="34"/>
    </row>
    <row r="63" spans="1:5" x14ac:dyDescent="0.25">
      <c r="A63" s="33"/>
      <c r="B63" s="11"/>
      <c r="C63" s="11"/>
      <c r="D63" s="32"/>
      <c r="E63" s="34"/>
    </row>
    <row r="64" spans="1:5" x14ac:dyDescent="0.25">
      <c r="A64" s="33"/>
      <c r="B64" s="11"/>
      <c r="C64" s="11"/>
      <c r="D64" s="32"/>
      <c r="E64" s="34"/>
    </row>
    <row r="65" spans="1:5" x14ac:dyDescent="0.25">
      <c r="A65" s="33"/>
      <c r="B65" s="54" t="s">
        <v>48</v>
      </c>
      <c r="C65" s="11"/>
      <c r="D65" s="55" t="s">
        <v>49</v>
      </c>
      <c r="E65" s="34"/>
    </row>
    <row r="66" spans="1:5" x14ac:dyDescent="0.25">
      <c r="A66" s="33"/>
      <c r="B66" s="56" t="s">
        <v>50</v>
      </c>
      <c r="C66" s="11"/>
      <c r="D66" s="57" t="s">
        <v>50</v>
      </c>
      <c r="E66" s="34"/>
    </row>
    <row r="67" spans="1:5" x14ac:dyDescent="0.25">
      <c r="A67" s="33"/>
      <c r="B67" s="27"/>
      <c r="C67" s="11"/>
      <c r="D67" s="57"/>
      <c r="E67" s="34"/>
    </row>
    <row r="68" spans="1:5" x14ac:dyDescent="0.25">
      <c r="A68" s="33"/>
      <c r="B68" s="27"/>
      <c r="C68" s="11"/>
      <c r="D68" s="57"/>
      <c r="E68" s="34"/>
    </row>
    <row r="69" spans="1:5" x14ac:dyDescent="0.25">
      <c r="A69" s="33"/>
      <c r="B69" s="27"/>
      <c r="C69" s="11"/>
      <c r="D69" s="57"/>
      <c r="E69" s="34"/>
    </row>
    <row r="70" spans="1:5" x14ac:dyDescent="0.25">
      <c r="A70" s="33"/>
      <c r="B70" s="54" t="s">
        <v>51</v>
      </c>
      <c r="C70" s="11"/>
      <c r="D70" s="32"/>
      <c r="E70" s="34"/>
    </row>
    <row r="71" spans="1:5" x14ac:dyDescent="0.25">
      <c r="A71" s="33"/>
      <c r="B71" s="56" t="s">
        <v>50</v>
      </c>
      <c r="C71" s="11"/>
      <c r="D71" s="32"/>
      <c r="E71" s="34"/>
    </row>
    <row r="72" spans="1:5" x14ac:dyDescent="0.25">
      <c r="A72" s="58"/>
      <c r="B72" s="59"/>
      <c r="C72" s="59"/>
      <c r="D72" s="60"/>
      <c r="E72" s="34"/>
    </row>
    <row r="73" spans="1:5" x14ac:dyDescent="0.25">
      <c r="D73" s="34"/>
      <c r="E73" s="34"/>
    </row>
    <row r="74" spans="1:5" x14ac:dyDescent="0.25">
      <c r="D74" s="34"/>
      <c r="E74" s="34"/>
    </row>
    <row r="75" spans="1:5" x14ac:dyDescent="0.25">
      <c r="D75" s="34"/>
      <c r="E75" s="34"/>
    </row>
    <row r="76" spans="1:5" x14ac:dyDescent="0.25">
      <c r="D76" s="34"/>
      <c r="E76" s="34"/>
    </row>
    <row r="77" spans="1:5" x14ac:dyDescent="0.25">
      <c r="D77" s="34"/>
      <c r="E77" s="34"/>
    </row>
    <row r="78" spans="1:5" x14ac:dyDescent="0.25">
      <c r="D78" s="34"/>
      <c r="E78" s="34"/>
    </row>
    <row r="79" spans="1:5" x14ac:dyDescent="0.25">
      <c r="D79" s="34"/>
      <c r="E79" s="34"/>
    </row>
    <row r="80" spans="1:5" x14ac:dyDescent="0.25">
      <c r="D80" s="34"/>
      <c r="E80" s="34"/>
    </row>
    <row r="81" spans="4:5" x14ac:dyDescent="0.25">
      <c r="D81" s="34"/>
      <c r="E81" s="34"/>
    </row>
    <row r="82" spans="4:5" x14ac:dyDescent="0.25">
      <c r="D82" s="34"/>
      <c r="E82" s="34"/>
    </row>
    <row r="83" spans="4:5" x14ac:dyDescent="0.25">
      <c r="D83" s="34"/>
      <c r="E83" s="34"/>
    </row>
    <row r="84" spans="4:5" x14ac:dyDescent="0.25">
      <c r="D84" s="34"/>
      <c r="E84" s="34"/>
    </row>
    <row r="85" spans="4:5" x14ac:dyDescent="0.25">
      <c r="D85" s="34"/>
      <c r="E85" s="34"/>
    </row>
    <row r="86" spans="4:5" x14ac:dyDescent="0.25">
      <c r="D86" s="34"/>
      <c r="E86" s="34"/>
    </row>
  </sheetData>
  <mergeCells count="4">
    <mergeCell ref="B1:D1"/>
    <mergeCell ref="B2:D2"/>
    <mergeCell ref="B3:D3"/>
    <mergeCell ref="B6:D8"/>
  </mergeCells>
  <conditionalFormatting sqref="D60">
    <cfRule type="cellIs" dxfId="13" priority="1" operator="equal">
      <formula>"Inhabilitado"</formula>
    </cfRule>
  </conditionalFormatting>
  <printOptions horizontalCentered="1"/>
  <pageMargins left="0.70866141732283472" right="0.70866141732283472" top="0.74803149606299213" bottom="0.74803149606299213" header="0.31496062992125984" footer="0.31496062992125984"/>
  <pageSetup scale="58"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
  <sheetViews>
    <sheetView topLeftCell="A46" zoomScale="90" zoomScaleNormal="90" zoomScaleSheetLayoutView="90" workbookViewId="0">
      <selection activeCell="F68" sqref="F68"/>
    </sheetView>
  </sheetViews>
  <sheetFormatPr baseColWidth="10" defaultColWidth="11.42578125" defaultRowHeight="15" x14ac:dyDescent="0.25"/>
  <cols>
    <col min="1" max="1" width="9.5703125" style="1" customWidth="1"/>
    <col min="2" max="2" width="74.140625" style="1" customWidth="1"/>
    <col min="3" max="3" width="1.5703125" style="1" customWidth="1"/>
    <col min="4" max="4" width="47.7109375" style="61" customWidth="1"/>
    <col min="5" max="5" width="26.42578125" style="61" customWidth="1"/>
    <col min="6" max="16384" width="11.42578125" style="1"/>
  </cols>
  <sheetData>
    <row r="1" spans="1:5" x14ac:dyDescent="0.25">
      <c r="B1" s="4" t="s">
        <v>0</v>
      </c>
      <c r="C1" s="4"/>
      <c r="D1" s="4"/>
      <c r="E1" s="3"/>
    </row>
    <row r="2" spans="1:5" x14ac:dyDescent="0.25">
      <c r="B2" s="4" t="s">
        <v>1</v>
      </c>
      <c r="C2" s="4"/>
      <c r="D2" s="4"/>
      <c r="E2" s="3"/>
    </row>
    <row r="3" spans="1:5" x14ac:dyDescent="0.25">
      <c r="B3" s="4" t="s">
        <v>59</v>
      </c>
      <c r="C3" s="4"/>
      <c r="D3" s="4"/>
      <c r="E3" s="1"/>
    </row>
    <row r="4" spans="1:5" x14ac:dyDescent="0.25">
      <c r="A4" s="5"/>
      <c r="B4" s="6"/>
      <c r="C4" s="6"/>
      <c r="D4" s="7"/>
      <c r="E4" s="7"/>
    </row>
    <row r="5" spans="1:5" x14ac:dyDescent="0.25">
      <c r="A5" s="5"/>
      <c r="B5" s="8" t="s">
        <v>2</v>
      </c>
      <c r="C5" s="6"/>
      <c r="D5" s="9"/>
      <c r="E5" s="9"/>
    </row>
    <row r="6" spans="1:5" ht="14.25" customHeight="1" x14ac:dyDescent="0.25">
      <c r="A6" s="5"/>
      <c r="B6" s="10" t="s">
        <v>3</v>
      </c>
      <c r="C6" s="10"/>
      <c r="D6" s="10"/>
      <c r="E6" s="11"/>
    </row>
    <row r="7" spans="1:5" x14ac:dyDescent="0.25">
      <c r="A7" s="5"/>
      <c r="B7" s="10"/>
      <c r="C7" s="10"/>
      <c r="D7" s="10"/>
      <c r="E7" s="11"/>
    </row>
    <row r="8" spans="1:5" x14ac:dyDescent="0.25">
      <c r="A8" s="5"/>
      <c r="B8" s="10"/>
      <c r="C8" s="10"/>
      <c r="D8" s="10"/>
      <c r="E8" s="11"/>
    </row>
    <row r="9" spans="1:5" x14ac:dyDescent="0.25">
      <c r="A9" s="5"/>
      <c r="B9" s="11"/>
      <c r="C9" s="11"/>
      <c r="D9" s="11"/>
      <c r="E9" s="11"/>
    </row>
    <row r="10" spans="1:5" s="15" customFormat="1" x14ac:dyDescent="0.25">
      <c r="A10" s="12"/>
      <c r="B10" s="13"/>
      <c r="C10" s="13"/>
      <c r="D10" s="14" t="s">
        <v>57</v>
      </c>
      <c r="E10" s="14"/>
    </row>
    <row r="11" spans="1:5" x14ac:dyDescent="0.25">
      <c r="A11" s="5"/>
      <c r="B11" s="6"/>
      <c r="C11" s="6"/>
      <c r="D11" s="9" t="s">
        <v>58</v>
      </c>
      <c r="E11" s="9"/>
    </row>
    <row r="12" spans="1:5" x14ac:dyDescent="0.25">
      <c r="A12" s="16" t="s">
        <v>6</v>
      </c>
      <c r="B12" s="11"/>
      <c r="C12" s="11"/>
      <c r="D12" s="17"/>
      <c r="E12" s="17"/>
    </row>
    <row r="13" spans="1:5" x14ac:dyDescent="0.25">
      <c r="A13" s="18" t="s">
        <v>7</v>
      </c>
      <c r="B13" s="19" t="s">
        <v>8</v>
      </c>
      <c r="C13" s="11"/>
      <c r="D13" s="20"/>
      <c r="E13" s="17"/>
    </row>
    <row r="14" spans="1:5" s="23" customFormat="1" ht="114.75" x14ac:dyDescent="0.25">
      <c r="A14" s="18"/>
      <c r="B14" s="21" t="s">
        <v>9</v>
      </c>
      <c r="C14" s="11"/>
      <c r="D14" s="17" t="s">
        <v>10</v>
      </c>
      <c r="E14" s="22"/>
    </row>
    <row r="15" spans="1:5" s="23" customFormat="1" ht="12.75" x14ac:dyDescent="0.25">
      <c r="A15" s="18"/>
      <c r="B15" s="24" t="s">
        <v>11</v>
      </c>
      <c r="C15" s="11"/>
      <c r="D15" s="20"/>
      <c r="E15" s="22"/>
    </row>
    <row r="16" spans="1:5" s="23" customFormat="1" ht="12.75" x14ac:dyDescent="0.25">
      <c r="A16" s="18" t="s">
        <v>12</v>
      </c>
      <c r="B16" s="21" t="s">
        <v>13</v>
      </c>
      <c r="C16" s="11"/>
      <c r="D16" s="17" t="s">
        <v>10</v>
      </c>
      <c r="E16" s="22"/>
    </row>
    <row r="17" spans="1:5" s="27" customFormat="1" ht="25.5" x14ac:dyDescent="0.25">
      <c r="A17" s="25" t="s">
        <v>14</v>
      </c>
      <c r="B17" s="21" t="s">
        <v>15</v>
      </c>
      <c r="C17" s="11"/>
      <c r="D17" s="17" t="s">
        <v>10</v>
      </c>
      <c r="E17" s="28"/>
    </row>
    <row r="18" spans="1:5" s="27" customFormat="1" ht="12.75" x14ac:dyDescent="0.25">
      <c r="A18" s="25" t="s">
        <v>16</v>
      </c>
      <c r="B18" s="21" t="s">
        <v>17</v>
      </c>
      <c r="C18" s="11"/>
      <c r="D18" s="17" t="s">
        <v>10</v>
      </c>
      <c r="E18" s="28"/>
    </row>
    <row r="19" spans="1:5" s="27" customFormat="1" ht="25.5" x14ac:dyDescent="0.25">
      <c r="A19" s="25" t="s">
        <v>18</v>
      </c>
      <c r="B19" s="21" t="s">
        <v>19</v>
      </c>
      <c r="C19" s="11"/>
      <c r="D19" s="29" t="s">
        <v>10</v>
      </c>
      <c r="E19" s="26"/>
    </row>
    <row r="20" spans="1:5" s="27" customFormat="1" ht="12.75" x14ac:dyDescent="0.25">
      <c r="A20" s="25" t="s">
        <v>20</v>
      </c>
      <c r="B20" s="21" t="s">
        <v>21</v>
      </c>
      <c r="C20" s="11"/>
      <c r="D20" s="17" t="s">
        <v>10</v>
      </c>
      <c r="E20" s="28"/>
    </row>
    <row r="21" spans="1:5" ht="84" customHeight="1" x14ac:dyDescent="0.25">
      <c r="A21" s="25"/>
      <c r="B21" s="21" t="s">
        <v>22</v>
      </c>
      <c r="C21" s="30"/>
      <c r="D21" s="31" t="s">
        <v>23</v>
      </c>
      <c r="E21" s="32"/>
    </row>
    <row r="22" spans="1:5" x14ac:dyDescent="0.25">
      <c r="A22" s="33"/>
      <c r="B22" s="11" t="s">
        <v>24</v>
      </c>
      <c r="C22" s="27"/>
      <c r="D22" s="32"/>
      <c r="E22" s="34"/>
    </row>
    <row r="23" spans="1:5" x14ac:dyDescent="0.25">
      <c r="A23" s="33"/>
      <c r="B23" s="11" t="s">
        <v>25</v>
      </c>
      <c r="C23" s="27"/>
      <c r="D23" s="32"/>
      <c r="E23" s="34"/>
    </row>
    <row r="24" spans="1:5" ht="45" customHeight="1" x14ac:dyDescent="0.25">
      <c r="A24" s="33"/>
      <c r="B24" s="30" t="s">
        <v>26</v>
      </c>
      <c r="C24" s="11"/>
      <c r="D24" s="35"/>
      <c r="E24" s="34"/>
    </row>
    <row r="25" spans="1:5" x14ac:dyDescent="0.25">
      <c r="A25" s="25" t="s">
        <v>28</v>
      </c>
      <c r="B25" s="30" t="s">
        <v>29</v>
      </c>
      <c r="C25" s="11"/>
      <c r="D25" s="35" t="s">
        <v>10</v>
      </c>
      <c r="E25" s="34"/>
    </row>
    <row r="26" spans="1:5" x14ac:dyDescent="0.25">
      <c r="A26" s="33"/>
      <c r="B26" s="11" t="s">
        <v>30</v>
      </c>
      <c r="C26" s="11"/>
      <c r="D26" s="35"/>
      <c r="E26" s="34"/>
    </row>
    <row r="27" spans="1:5" x14ac:dyDescent="0.25">
      <c r="A27" s="33"/>
      <c r="B27" s="11" t="s">
        <v>31</v>
      </c>
      <c r="C27" s="11"/>
      <c r="D27" s="35"/>
      <c r="E27" s="34"/>
    </row>
    <row r="28" spans="1:5" x14ac:dyDescent="0.25">
      <c r="A28" s="33"/>
      <c r="B28" s="11"/>
      <c r="C28" s="11"/>
      <c r="D28" s="35"/>
      <c r="E28" s="34"/>
    </row>
    <row r="29" spans="1:5" x14ac:dyDescent="0.2">
      <c r="A29" s="33"/>
      <c r="B29" s="36" t="s">
        <v>32</v>
      </c>
      <c r="C29" s="11"/>
      <c r="D29" s="37"/>
      <c r="E29" s="34"/>
    </row>
    <row r="30" spans="1:5" x14ac:dyDescent="0.25">
      <c r="A30" s="33"/>
      <c r="B30" s="11"/>
      <c r="C30" s="11"/>
      <c r="D30" s="37"/>
      <c r="E30" s="34"/>
    </row>
    <row r="31" spans="1:5" x14ac:dyDescent="0.2">
      <c r="A31" s="33"/>
      <c r="B31" s="38" t="s">
        <v>33</v>
      </c>
      <c r="C31" s="39"/>
      <c r="D31" s="40">
        <f>IFERROR((D32-D33),0)</f>
        <v>1376619</v>
      </c>
      <c r="E31" s="34"/>
    </row>
    <row r="32" spans="1:5" x14ac:dyDescent="0.2">
      <c r="A32" s="33"/>
      <c r="B32" s="41" t="s">
        <v>34</v>
      </c>
      <c r="C32" s="11"/>
      <c r="D32" s="42">
        <f>+'[4]Registro de cifras'!D7</f>
        <v>1461354</v>
      </c>
      <c r="E32" s="34"/>
    </row>
    <row r="33" spans="1:6" x14ac:dyDescent="0.2">
      <c r="A33" s="33"/>
      <c r="B33" s="43"/>
      <c r="C33" s="11"/>
      <c r="D33" s="42">
        <f>+'[4]Registro de cifras'!D11</f>
        <v>84735</v>
      </c>
      <c r="E33" s="34"/>
    </row>
    <row r="34" spans="1:6" x14ac:dyDescent="0.2">
      <c r="A34" s="33"/>
      <c r="B34" s="44"/>
      <c r="C34" s="45"/>
      <c r="D34" s="46" t="str">
        <f>IF(D31&gt;='[4]Registro de cifras'!D41,"Cumple","Rechazada")</f>
        <v>Cumple</v>
      </c>
      <c r="E34" s="34"/>
      <c r="F34" s="34"/>
    </row>
    <row r="35" spans="1:6" x14ac:dyDescent="0.25">
      <c r="A35" s="33"/>
      <c r="B35" s="11"/>
      <c r="C35" s="11"/>
      <c r="D35" s="37"/>
      <c r="E35" s="1"/>
    </row>
    <row r="36" spans="1:6" x14ac:dyDescent="0.2">
      <c r="A36" s="33"/>
      <c r="B36" s="38" t="s">
        <v>35</v>
      </c>
      <c r="C36" s="39"/>
      <c r="D36" s="47">
        <f>(IFERROR((D37/D38),2))</f>
        <v>1.7736801275292476E-2</v>
      </c>
      <c r="E36" s="34"/>
    </row>
    <row r="37" spans="1:6" x14ac:dyDescent="0.2">
      <c r="A37" s="33"/>
      <c r="B37" s="48" t="s">
        <v>36</v>
      </c>
      <c r="C37" s="11"/>
      <c r="D37" s="42">
        <f>'[4]Registro de cifras'!D15+'[4]Registro de cifras'!F12+'[4]Registro de cifras'!F14</f>
        <v>81234</v>
      </c>
      <c r="E37" s="34"/>
    </row>
    <row r="38" spans="1:6" x14ac:dyDescent="0.2">
      <c r="A38" s="33"/>
      <c r="B38" s="43" t="s">
        <v>37</v>
      </c>
      <c r="C38" s="11"/>
      <c r="D38" s="42">
        <f>'[4]Registro de cifras'!D9</f>
        <v>4579969</v>
      </c>
      <c r="E38" s="34"/>
    </row>
    <row r="39" spans="1:6" x14ac:dyDescent="0.2">
      <c r="A39" s="33"/>
      <c r="B39" s="44"/>
      <c r="C39" s="45"/>
      <c r="D39" s="46" t="str">
        <f>IF(D36&lt;=75%,"Cumple","Rechazada")</f>
        <v>Cumple</v>
      </c>
      <c r="E39" s="34"/>
    </row>
    <row r="40" spans="1:6" x14ac:dyDescent="0.25">
      <c r="A40" s="33"/>
      <c r="B40" s="11"/>
      <c r="C40" s="11"/>
      <c r="D40" s="37"/>
      <c r="E40" s="34"/>
    </row>
    <row r="41" spans="1:6" x14ac:dyDescent="0.2">
      <c r="A41" s="33"/>
      <c r="B41" s="38" t="s">
        <v>38</v>
      </c>
      <c r="C41" s="39"/>
      <c r="D41" s="49">
        <f>IFERROR((D42/D43),0)</f>
        <v>17.246167463267835</v>
      </c>
      <c r="E41" s="34"/>
    </row>
    <row r="42" spans="1:6" x14ac:dyDescent="0.2">
      <c r="A42" s="33"/>
      <c r="B42" s="48" t="s">
        <v>39</v>
      </c>
      <c r="C42" s="11"/>
      <c r="D42" s="42">
        <f>'[4]Registro de cifras'!D7</f>
        <v>1461354</v>
      </c>
      <c r="E42" s="34"/>
    </row>
    <row r="43" spans="1:6" x14ac:dyDescent="0.2">
      <c r="A43" s="33"/>
      <c r="B43" s="43" t="s">
        <v>40</v>
      </c>
      <c r="C43" s="11"/>
      <c r="D43" s="42">
        <f>'[4]Registro de cifras'!D11</f>
        <v>84735</v>
      </c>
      <c r="E43" s="34"/>
    </row>
    <row r="44" spans="1:6" x14ac:dyDescent="0.2">
      <c r="A44" s="33"/>
      <c r="B44" s="44"/>
      <c r="C44" s="45"/>
      <c r="D44" s="46" t="str">
        <f>IF(D41&gt;=1,"Cumple","Rechazada")</f>
        <v>Cumple</v>
      </c>
      <c r="E44" s="34"/>
    </row>
    <row r="45" spans="1:6" x14ac:dyDescent="0.25">
      <c r="A45" s="33"/>
      <c r="B45" s="11"/>
      <c r="C45" s="11"/>
      <c r="D45" s="37"/>
      <c r="E45" s="34"/>
    </row>
    <row r="46" spans="1:6" x14ac:dyDescent="0.2">
      <c r="A46" s="33"/>
      <c r="B46" s="36" t="s">
        <v>41</v>
      </c>
      <c r="C46" s="11"/>
      <c r="D46" s="37"/>
      <c r="E46" s="34"/>
    </row>
    <row r="47" spans="1:6" x14ac:dyDescent="0.25">
      <c r="A47" s="33"/>
      <c r="B47" s="11"/>
      <c r="C47" s="11"/>
      <c r="D47" s="37"/>
      <c r="E47" s="34"/>
    </row>
    <row r="48" spans="1:6" x14ac:dyDescent="0.2">
      <c r="A48" s="33"/>
      <c r="B48" s="38" t="s">
        <v>42</v>
      </c>
      <c r="C48" s="39"/>
      <c r="D48" s="47">
        <f>IFERROR((D49/D50),0)</f>
        <v>5.5491381203784301E-2</v>
      </c>
      <c r="E48" s="34"/>
    </row>
    <row r="49" spans="1:5" x14ac:dyDescent="0.2">
      <c r="A49" s="33"/>
      <c r="B49" s="48" t="s">
        <v>43</v>
      </c>
      <c r="C49" s="11"/>
      <c r="D49" s="42">
        <f>+'[4]Registro de cifras'!D29</f>
        <v>13643</v>
      </c>
      <c r="E49" s="34"/>
    </row>
    <row r="50" spans="1:5" x14ac:dyDescent="0.2">
      <c r="A50" s="33"/>
      <c r="B50" s="43" t="s">
        <v>44</v>
      </c>
      <c r="C50" s="11"/>
      <c r="D50" s="42">
        <f>+'[4]Registro de cifras'!D26</f>
        <v>245858</v>
      </c>
      <c r="E50" s="34"/>
    </row>
    <row r="51" spans="1:5" x14ac:dyDescent="0.2">
      <c r="A51" s="33"/>
      <c r="B51" s="44"/>
      <c r="C51" s="45"/>
      <c r="D51" s="46" t="str">
        <f>IF(D48&gt;=0.5%,"Cumple","Rechazada")</f>
        <v>Cumple</v>
      </c>
      <c r="E51" s="34"/>
    </row>
    <row r="52" spans="1:5" x14ac:dyDescent="0.2">
      <c r="A52" s="33"/>
      <c r="B52" s="50"/>
      <c r="C52" s="11"/>
      <c r="D52" s="37"/>
      <c r="E52" s="34"/>
    </row>
    <row r="53" spans="1:5" x14ac:dyDescent="0.2">
      <c r="A53" s="33"/>
      <c r="B53" s="38" t="s">
        <v>45</v>
      </c>
      <c r="C53" s="39"/>
      <c r="D53" s="47">
        <f>IFERROR((D54/D55),0)</f>
        <v>2.0336942462722385E-2</v>
      </c>
      <c r="E53" s="34"/>
    </row>
    <row r="54" spans="1:5" x14ac:dyDescent="0.2">
      <c r="A54" s="33"/>
      <c r="B54" s="48" t="s">
        <v>46</v>
      </c>
      <c r="C54" s="11"/>
      <c r="D54" s="42">
        <f>+'[4]Registro de cifras'!D31</f>
        <v>5000</v>
      </c>
      <c r="E54" s="34"/>
    </row>
    <row r="55" spans="1:5" x14ac:dyDescent="0.2">
      <c r="A55" s="33"/>
      <c r="B55" s="43" t="s">
        <v>44</v>
      </c>
      <c r="C55" s="11"/>
      <c r="D55" s="42">
        <f>+'[4]Registro de cifras'!D26</f>
        <v>245858</v>
      </c>
      <c r="E55" s="34"/>
    </row>
    <row r="56" spans="1:5" x14ac:dyDescent="0.2">
      <c r="A56" s="33"/>
      <c r="B56" s="44"/>
      <c r="C56" s="45"/>
      <c r="D56" s="46" t="str">
        <f>IF(D53&gt;=0.1%,"Cumple","Rechazada")</f>
        <v>Cumple</v>
      </c>
      <c r="E56" s="34"/>
    </row>
    <row r="57" spans="1:5" x14ac:dyDescent="0.2">
      <c r="A57" s="33"/>
      <c r="B57" s="50"/>
      <c r="C57" s="11"/>
      <c r="D57" s="37"/>
      <c r="E57" s="34"/>
    </row>
    <row r="58" spans="1:5" x14ac:dyDescent="0.2">
      <c r="A58" s="33"/>
      <c r="B58" s="50"/>
      <c r="C58" s="11"/>
      <c r="D58" s="37"/>
      <c r="E58" s="34"/>
    </row>
    <row r="59" spans="1:5" x14ac:dyDescent="0.2">
      <c r="A59" s="33"/>
      <c r="B59" s="50"/>
      <c r="C59" s="11"/>
      <c r="D59" s="51"/>
      <c r="E59" s="34"/>
    </row>
    <row r="60" spans="1:5" x14ac:dyDescent="0.2">
      <c r="A60" s="33"/>
      <c r="B60" s="50"/>
      <c r="C60" s="11"/>
      <c r="D60" s="63" t="str">
        <f>IF(AND(D44="Cumple",D51="Cumple",D56="Cumple",D39="Cumple",D34="Cumple",D25="Cumple",D20="Cumple",D19="Cumple",D18="Cumple",D17="Cumple",D16="Cumple",D14="Cumple"),"Habilitado","Inhabilitado")</f>
        <v>Habilitado</v>
      </c>
      <c r="E60" s="34"/>
    </row>
    <row r="61" spans="1:5" x14ac:dyDescent="0.2">
      <c r="A61" s="33"/>
      <c r="B61" s="50"/>
      <c r="C61" s="11"/>
      <c r="D61" s="52"/>
      <c r="E61" s="34"/>
    </row>
    <row r="62" spans="1:5" x14ac:dyDescent="0.25">
      <c r="A62" s="33"/>
      <c r="B62" s="11" t="s">
        <v>47</v>
      </c>
      <c r="C62" s="11"/>
      <c r="D62" s="53"/>
      <c r="E62" s="34"/>
    </row>
    <row r="63" spans="1:5" x14ac:dyDescent="0.25">
      <c r="A63" s="33"/>
      <c r="B63" s="11"/>
      <c r="C63" s="11"/>
      <c r="D63" s="32"/>
      <c r="E63" s="34"/>
    </row>
    <row r="64" spans="1:5" x14ac:dyDescent="0.25">
      <c r="A64" s="33"/>
      <c r="B64" s="11"/>
      <c r="C64" s="11"/>
      <c r="D64" s="32"/>
      <c r="E64" s="34"/>
    </row>
    <row r="65" spans="1:5" x14ac:dyDescent="0.25">
      <c r="A65" s="33"/>
      <c r="B65" s="54" t="s">
        <v>48</v>
      </c>
      <c r="C65" s="11"/>
      <c r="D65" s="55" t="s">
        <v>49</v>
      </c>
      <c r="E65" s="34"/>
    </row>
    <row r="66" spans="1:5" x14ac:dyDescent="0.25">
      <c r="A66" s="33"/>
      <c r="B66" s="56" t="s">
        <v>50</v>
      </c>
      <c r="C66" s="11"/>
      <c r="D66" s="57" t="s">
        <v>50</v>
      </c>
      <c r="E66" s="34"/>
    </row>
    <row r="67" spans="1:5" x14ac:dyDescent="0.25">
      <c r="A67" s="33"/>
      <c r="B67" s="27"/>
      <c r="C67" s="11"/>
      <c r="D67" s="57"/>
      <c r="E67" s="34"/>
    </row>
    <row r="68" spans="1:5" x14ac:dyDescent="0.25">
      <c r="A68" s="33"/>
      <c r="B68" s="27"/>
      <c r="C68" s="11"/>
      <c r="D68" s="57"/>
      <c r="E68" s="34"/>
    </row>
    <row r="69" spans="1:5" x14ac:dyDescent="0.25">
      <c r="A69" s="33"/>
      <c r="B69" s="27"/>
      <c r="C69" s="11"/>
      <c r="D69" s="57"/>
      <c r="E69" s="34"/>
    </row>
    <row r="70" spans="1:5" x14ac:dyDescent="0.25">
      <c r="A70" s="33"/>
      <c r="B70" s="54" t="s">
        <v>51</v>
      </c>
      <c r="C70" s="11"/>
      <c r="D70" s="32"/>
      <c r="E70" s="34"/>
    </row>
    <row r="71" spans="1:5" x14ac:dyDescent="0.25">
      <c r="A71" s="33"/>
      <c r="B71" s="56" t="s">
        <v>50</v>
      </c>
      <c r="C71" s="11"/>
      <c r="D71" s="32"/>
      <c r="E71" s="34"/>
    </row>
    <row r="72" spans="1:5" x14ac:dyDescent="0.25">
      <c r="A72" s="58"/>
      <c r="B72" s="59"/>
      <c r="C72" s="59"/>
      <c r="D72" s="60"/>
      <c r="E72" s="34"/>
    </row>
    <row r="73" spans="1:5" x14ac:dyDescent="0.25">
      <c r="D73" s="34"/>
      <c r="E73" s="34"/>
    </row>
    <row r="74" spans="1:5" x14ac:dyDescent="0.25">
      <c r="D74" s="34"/>
      <c r="E74" s="34"/>
    </row>
    <row r="75" spans="1:5" x14ac:dyDescent="0.25">
      <c r="D75" s="34"/>
      <c r="E75" s="34"/>
    </row>
    <row r="76" spans="1:5" x14ac:dyDescent="0.25">
      <c r="D76" s="34"/>
      <c r="E76" s="34"/>
    </row>
    <row r="77" spans="1:5" x14ac:dyDescent="0.25">
      <c r="D77" s="34"/>
      <c r="E77" s="34"/>
    </row>
    <row r="78" spans="1:5" x14ac:dyDescent="0.25">
      <c r="D78" s="34"/>
      <c r="E78" s="34"/>
    </row>
    <row r="79" spans="1:5" x14ac:dyDescent="0.25">
      <c r="D79" s="34"/>
      <c r="E79" s="34"/>
    </row>
    <row r="80" spans="1:5" x14ac:dyDescent="0.25">
      <c r="D80" s="34"/>
      <c r="E80" s="34"/>
    </row>
    <row r="81" spans="4:5" x14ac:dyDescent="0.25">
      <c r="D81" s="34"/>
      <c r="E81" s="34"/>
    </row>
    <row r="82" spans="4:5" x14ac:dyDescent="0.25">
      <c r="D82" s="34"/>
      <c r="E82" s="34"/>
    </row>
    <row r="83" spans="4:5" x14ac:dyDescent="0.25">
      <c r="D83" s="34"/>
      <c r="E83" s="34"/>
    </row>
    <row r="84" spans="4:5" x14ac:dyDescent="0.25">
      <c r="D84" s="34"/>
      <c r="E84" s="34"/>
    </row>
    <row r="85" spans="4:5" x14ac:dyDescent="0.25">
      <c r="D85" s="34"/>
      <c r="E85" s="34"/>
    </row>
    <row r="86" spans="4:5" x14ac:dyDescent="0.25">
      <c r="D86" s="34"/>
      <c r="E86" s="34"/>
    </row>
  </sheetData>
  <mergeCells count="4">
    <mergeCell ref="B1:D1"/>
    <mergeCell ref="B2:D2"/>
    <mergeCell ref="B3:D3"/>
    <mergeCell ref="B6:D8"/>
  </mergeCells>
  <conditionalFormatting sqref="D60">
    <cfRule type="cellIs" dxfId="12" priority="1" operator="equal">
      <formula>"Inhabilitado"</formula>
    </cfRule>
  </conditionalFormatting>
  <printOptions horizontalCentered="1"/>
  <pageMargins left="0.70866141732283472" right="0.70866141732283472" top="0.74803149606299213" bottom="0.74803149606299213" header="0.31496062992125984" footer="0.31496062992125984"/>
  <pageSetup scale="58"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
  <sheetViews>
    <sheetView topLeftCell="A43" zoomScale="90" zoomScaleNormal="90" zoomScaleSheetLayoutView="90" workbookViewId="0">
      <selection activeCell="D49" sqref="D49"/>
    </sheetView>
  </sheetViews>
  <sheetFormatPr baseColWidth="10" defaultColWidth="11.42578125" defaultRowHeight="15" x14ac:dyDescent="0.25"/>
  <cols>
    <col min="1" max="1" width="9.5703125" style="1" customWidth="1"/>
    <col min="2" max="2" width="74.140625" style="1" customWidth="1"/>
    <col min="3" max="3" width="1.5703125" style="1" customWidth="1"/>
    <col min="4" max="4" width="47.7109375" style="61" customWidth="1"/>
    <col min="5" max="5" width="26.42578125" style="61" customWidth="1"/>
    <col min="6" max="16384" width="11.42578125" style="1"/>
  </cols>
  <sheetData>
    <row r="1" spans="1:5" x14ac:dyDescent="0.25">
      <c r="B1" s="4" t="s">
        <v>0</v>
      </c>
      <c r="C1" s="4"/>
      <c r="D1" s="4"/>
      <c r="E1" s="3"/>
    </row>
    <row r="2" spans="1:5" x14ac:dyDescent="0.25">
      <c r="B2" s="4" t="s">
        <v>1</v>
      </c>
      <c r="C2" s="4"/>
      <c r="D2" s="4"/>
      <c r="E2" s="3"/>
    </row>
    <row r="3" spans="1:5" x14ac:dyDescent="0.25">
      <c r="B3" s="4" t="s">
        <v>55</v>
      </c>
      <c r="C3" s="4"/>
      <c r="D3" s="4"/>
      <c r="E3" s="1"/>
    </row>
    <row r="4" spans="1:5" x14ac:dyDescent="0.25">
      <c r="A4" s="5"/>
      <c r="B4" s="6"/>
      <c r="C4" s="6"/>
      <c r="D4" s="7"/>
      <c r="E4" s="7"/>
    </row>
    <row r="5" spans="1:5" x14ac:dyDescent="0.25">
      <c r="A5" s="5"/>
      <c r="B5" s="8" t="s">
        <v>2</v>
      </c>
      <c r="C5" s="6"/>
      <c r="D5" s="9"/>
      <c r="E5" s="9"/>
    </row>
    <row r="6" spans="1:5" ht="14.25" customHeight="1" x14ac:dyDescent="0.25">
      <c r="A6" s="5"/>
      <c r="B6" s="10" t="s">
        <v>3</v>
      </c>
      <c r="C6" s="10"/>
      <c r="D6" s="10"/>
      <c r="E6" s="11"/>
    </row>
    <row r="7" spans="1:5" x14ac:dyDescent="0.25">
      <c r="A7" s="5"/>
      <c r="B7" s="10"/>
      <c r="C7" s="10"/>
      <c r="D7" s="10"/>
      <c r="E7" s="11"/>
    </row>
    <row r="8" spans="1:5" x14ac:dyDescent="0.25">
      <c r="A8" s="5"/>
      <c r="B8" s="10"/>
      <c r="C8" s="10"/>
      <c r="D8" s="10"/>
      <c r="E8" s="11"/>
    </row>
    <row r="9" spans="1:5" x14ac:dyDescent="0.25">
      <c r="A9" s="5"/>
      <c r="B9" s="11"/>
      <c r="C9" s="11"/>
      <c r="D9" s="11"/>
      <c r="E9" s="11"/>
    </row>
    <row r="10" spans="1:5" s="15" customFormat="1" x14ac:dyDescent="0.25">
      <c r="A10" s="12"/>
      <c r="B10" s="13"/>
      <c r="C10" s="13"/>
      <c r="D10" s="14" t="s">
        <v>57</v>
      </c>
      <c r="E10" s="14"/>
    </row>
    <row r="11" spans="1:5" x14ac:dyDescent="0.25">
      <c r="A11" s="5"/>
      <c r="B11" s="6"/>
      <c r="C11" s="6"/>
      <c r="D11" s="9" t="s">
        <v>58</v>
      </c>
      <c r="E11" s="9"/>
    </row>
    <row r="12" spans="1:5" x14ac:dyDescent="0.25">
      <c r="A12" s="16" t="s">
        <v>6</v>
      </c>
      <c r="B12" s="11"/>
      <c r="C12" s="11"/>
      <c r="D12" s="17"/>
      <c r="E12" s="17"/>
    </row>
    <row r="13" spans="1:5" x14ac:dyDescent="0.25">
      <c r="A13" s="18" t="s">
        <v>7</v>
      </c>
      <c r="B13" s="19" t="s">
        <v>8</v>
      </c>
      <c r="C13" s="11"/>
      <c r="D13" s="20"/>
      <c r="E13" s="17"/>
    </row>
    <row r="14" spans="1:5" s="23" customFormat="1" ht="114.75" x14ac:dyDescent="0.25">
      <c r="A14" s="18"/>
      <c r="B14" s="21" t="s">
        <v>9</v>
      </c>
      <c r="C14" s="11"/>
      <c r="D14" s="17" t="s">
        <v>10</v>
      </c>
      <c r="E14" s="22"/>
    </row>
    <row r="15" spans="1:5" s="23" customFormat="1" ht="12.75" x14ac:dyDescent="0.25">
      <c r="A15" s="18"/>
      <c r="B15" s="24" t="s">
        <v>11</v>
      </c>
      <c r="C15" s="11"/>
      <c r="D15" s="20"/>
      <c r="E15" s="22"/>
    </row>
    <row r="16" spans="1:5" s="23" customFormat="1" ht="12.75" x14ac:dyDescent="0.25">
      <c r="A16" s="18" t="s">
        <v>12</v>
      </c>
      <c r="B16" s="21" t="s">
        <v>13</v>
      </c>
      <c r="C16" s="11"/>
      <c r="D16" s="17" t="s">
        <v>10</v>
      </c>
      <c r="E16" s="22"/>
    </row>
    <row r="17" spans="1:5" s="27" customFormat="1" ht="25.5" x14ac:dyDescent="0.25">
      <c r="A17" s="25" t="s">
        <v>14</v>
      </c>
      <c r="B17" s="21" t="s">
        <v>15</v>
      </c>
      <c r="C17" s="11"/>
      <c r="D17" s="17" t="s">
        <v>10</v>
      </c>
      <c r="E17" s="28"/>
    </row>
    <row r="18" spans="1:5" s="27" customFormat="1" ht="12.75" x14ac:dyDescent="0.25">
      <c r="A18" s="25" t="s">
        <v>16</v>
      </c>
      <c r="B18" s="21" t="s">
        <v>17</v>
      </c>
      <c r="C18" s="11"/>
      <c r="D18" s="17" t="s">
        <v>10</v>
      </c>
      <c r="E18" s="28"/>
    </row>
    <row r="19" spans="1:5" s="27" customFormat="1" ht="25.5" x14ac:dyDescent="0.25">
      <c r="A19" s="25" t="s">
        <v>18</v>
      </c>
      <c r="B19" s="21" t="s">
        <v>19</v>
      </c>
      <c r="C19" s="11"/>
      <c r="D19" s="29" t="s">
        <v>10</v>
      </c>
      <c r="E19" s="26"/>
    </row>
    <row r="20" spans="1:5" s="27" customFormat="1" ht="12.75" x14ac:dyDescent="0.25">
      <c r="A20" s="25" t="s">
        <v>20</v>
      </c>
      <c r="B20" s="21" t="s">
        <v>21</v>
      </c>
      <c r="C20" s="11"/>
      <c r="D20" s="17" t="s">
        <v>10</v>
      </c>
      <c r="E20" s="28"/>
    </row>
    <row r="21" spans="1:5" ht="84" customHeight="1" x14ac:dyDescent="0.25">
      <c r="A21" s="25"/>
      <c r="B21" s="21" t="s">
        <v>22</v>
      </c>
      <c r="C21" s="30"/>
      <c r="D21" s="31" t="s">
        <v>23</v>
      </c>
      <c r="E21" s="32"/>
    </row>
    <row r="22" spans="1:5" x14ac:dyDescent="0.25">
      <c r="A22" s="33"/>
      <c r="B22" s="11" t="s">
        <v>24</v>
      </c>
      <c r="C22" s="27"/>
      <c r="D22" s="32"/>
      <c r="E22" s="34"/>
    </row>
    <row r="23" spans="1:5" x14ac:dyDescent="0.25">
      <c r="A23" s="33"/>
      <c r="B23" s="11" t="s">
        <v>25</v>
      </c>
      <c r="C23" s="27"/>
      <c r="D23" s="32"/>
      <c r="E23" s="34"/>
    </row>
    <row r="24" spans="1:5" ht="45" customHeight="1" x14ac:dyDescent="0.25">
      <c r="A24" s="33"/>
      <c r="B24" s="30" t="s">
        <v>26</v>
      </c>
      <c r="C24" s="11"/>
      <c r="D24" s="35"/>
      <c r="E24" s="34"/>
    </row>
    <row r="25" spans="1:5" x14ac:dyDescent="0.25">
      <c r="A25" s="25" t="s">
        <v>28</v>
      </c>
      <c r="B25" s="30" t="s">
        <v>29</v>
      </c>
      <c r="C25" s="11"/>
      <c r="D25" s="35" t="s">
        <v>10</v>
      </c>
      <c r="E25" s="34"/>
    </row>
    <row r="26" spans="1:5" x14ac:dyDescent="0.25">
      <c r="A26" s="33"/>
      <c r="B26" s="11" t="s">
        <v>30</v>
      </c>
      <c r="C26" s="11"/>
      <c r="D26" s="35"/>
      <c r="E26" s="34"/>
    </row>
    <row r="27" spans="1:5" x14ac:dyDescent="0.25">
      <c r="A27" s="33"/>
      <c r="B27" s="11" t="s">
        <v>31</v>
      </c>
      <c r="C27" s="11"/>
      <c r="D27" s="35"/>
      <c r="E27" s="34"/>
    </row>
    <row r="28" spans="1:5" x14ac:dyDescent="0.25">
      <c r="A28" s="33"/>
      <c r="B28" s="11"/>
      <c r="C28" s="11"/>
      <c r="D28" s="35"/>
      <c r="E28" s="34"/>
    </row>
    <row r="29" spans="1:5" x14ac:dyDescent="0.2">
      <c r="A29" s="33"/>
      <c r="B29" s="36" t="s">
        <v>32</v>
      </c>
      <c r="C29" s="11"/>
      <c r="D29" s="37"/>
      <c r="E29" s="34"/>
    </row>
    <row r="30" spans="1:5" x14ac:dyDescent="0.25">
      <c r="A30" s="33"/>
      <c r="B30" s="11"/>
      <c r="C30" s="11"/>
      <c r="D30" s="37"/>
      <c r="E30" s="34"/>
    </row>
    <row r="31" spans="1:5" x14ac:dyDescent="0.2">
      <c r="A31" s="33"/>
      <c r="B31" s="38" t="s">
        <v>33</v>
      </c>
      <c r="C31" s="39"/>
      <c r="D31" s="40">
        <f>IFERROR((D32-D33),0)</f>
        <v>1376619</v>
      </c>
      <c r="E31" s="34"/>
    </row>
    <row r="32" spans="1:5" x14ac:dyDescent="0.2">
      <c r="A32" s="33"/>
      <c r="B32" s="41" t="s">
        <v>34</v>
      </c>
      <c r="C32" s="11"/>
      <c r="D32" s="42">
        <f>+'[5]Registro de cifras'!D7</f>
        <v>1461354</v>
      </c>
      <c r="E32" s="34"/>
    </row>
    <row r="33" spans="1:6" x14ac:dyDescent="0.2">
      <c r="A33" s="33"/>
      <c r="B33" s="43"/>
      <c r="C33" s="11"/>
      <c r="D33" s="42">
        <f>+'[5]Registro de cifras'!D11</f>
        <v>84735</v>
      </c>
      <c r="E33" s="34"/>
    </row>
    <row r="34" spans="1:6" x14ac:dyDescent="0.2">
      <c r="A34" s="33"/>
      <c r="B34" s="44"/>
      <c r="C34" s="45"/>
      <c r="D34" s="46" t="str">
        <f>IF(D31&gt;='[5]Registro de cifras'!D41,"Cumple","Rechazada")</f>
        <v>Cumple</v>
      </c>
      <c r="E34" s="34"/>
      <c r="F34" s="34"/>
    </row>
    <row r="35" spans="1:6" x14ac:dyDescent="0.25">
      <c r="A35" s="33"/>
      <c r="B35" s="11"/>
      <c r="C35" s="11"/>
      <c r="D35" s="37"/>
      <c r="E35" s="1"/>
    </row>
    <row r="36" spans="1:6" x14ac:dyDescent="0.2">
      <c r="A36" s="33"/>
      <c r="B36" s="38" t="s">
        <v>35</v>
      </c>
      <c r="C36" s="39"/>
      <c r="D36" s="47">
        <f>(IFERROR((D37/D38),2))</f>
        <v>1.7736801275292476E-2</v>
      </c>
      <c r="E36" s="34"/>
    </row>
    <row r="37" spans="1:6" x14ac:dyDescent="0.2">
      <c r="A37" s="33"/>
      <c r="B37" s="48" t="s">
        <v>36</v>
      </c>
      <c r="C37" s="11"/>
      <c r="D37" s="42">
        <f>'[5]Registro de cifras'!D15+'[5]Registro de cifras'!F12+'[5]Registro de cifras'!F14</f>
        <v>81234</v>
      </c>
      <c r="E37" s="34"/>
    </row>
    <row r="38" spans="1:6" x14ac:dyDescent="0.2">
      <c r="A38" s="33"/>
      <c r="B38" s="43" t="s">
        <v>37</v>
      </c>
      <c r="C38" s="11"/>
      <c r="D38" s="42">
        <f>'[5]Registro de cifras'!D9</f>
        <v>4579969</v>
      </c>
      <c r="E38" s="34"/>
    </row>
    <row r="39" spans="1:6" x14ac:dyDescent="0.2">
      <c r="A39" s="33"/>
      <c r="B39" s="44"/>
      <c r="C39" s="45"/>
      <c r="D39" s="46" t="str">
        <f>IF(D36&lt;=75%,"Cumple","Rechazada")</f>
        <v>Cumple</v>
      </c>
      <c r="E39" s="34"/>
    </row>
    <row r="40" spans="1:6" x14ac:dyDescent="0.25">
      <c r="A40" s="33"/>
      <c r="B40" s="11"/>
      <c r="C40" s="11"/>
      <c r="D40" s="37"/>
      <c r="E40" s="34"/>
    </row>
    <row r="41" spans="1:6" x14ac:dyDescent="0.2">
      <c r="A41" s="33"/>
      <c r="B41" s="38" t="s">
        <v>38</v>
      </c>
      <c r="C41" s="39"/>
      <c r="D41" s="49">
        <f>IFERROR((D42/D43),0)</f>
        <v>17.246167463267835</v>
      </c>
      <c r="E41" s="34"/>
    </row>
    <row r="42" spans="1:6" x14ac:dyDescent="0.2">
      <c r="A42" s="33"/>
      <c r="B42" s="48" t="s">
        <v>39</v>
      </c>
      <c r="C42" s="11"/>
      <c r="D42" s="42">
        <f>'[5]Registro de cifras'!D7</f>
        <v>1461354</v>
      </c>
      <c r="E42" s="34"/>
    </row>
    <row r="43" spans="1:6" x14ac:dyDescent="0.2">
      <c r="A43" s="33"/>
      <c r="B43" s="43" t="s">
        <v>40</v>
      </c>
      <c r="C43" s="11"/>
      <c r="D43" s="42">
        <f>'[5]Registro de cifras'!D11</f>
        <v>84735</v>
      </c>
      <c r="E43" s="34"/>
    </row>
    <row r="44" spans="1:6" x14ac:dyDescent="0.2">
      <c r="A44" s="33"/>
      <c r="B44" s="44"/>
      <c r="C44" s="45"/>
      <c r="D44" s="46" t="str">
        <f>IF(D41&gt;=1,"Cumple","Rechazada")</f>
        <v>Cumple</v>
      </c>
      <c r="E44" s="34"/>
    </row>
    <row r="45" spans="1:6" x14ac:dyDescent="0.25">
      <c r="A45" s="33"/>
      <c r="B45" s="11"/>
      <c r="C45" s="11"/>
      <c r="D45" s="37"/>
      <c r="E45" s="34"/>
    </row>
    <row r="46" spans="1:6" x14ac:dyDescent="0.2">
      <c r="A46" s="33"/>
      <c r="B46" s="36" t="s">
        <v>41</v>
      </c>
      <c r="C46" s="11"/>
      <c r="D46" s="37"/>
      <c r="E46" s="34"/>
    </row>
    <row r="47" spans="1:6" x14ac:dyDescent="0.25">
      <c r="A47" s="33"/>
      <c r="B47" s="11"/>
      <c r="C47" s="11"/>
      <c r="D47" s="37"/>
      <c r="E47" s="34"/>
    </row>
    <row r="48" spans="1:6" x14ac:dyDescent="0.2">
      <c r="A48" s="33"/>
      <c r="B48" s="38" t="s">
        <v>42</v>
      </c>
      <c r="C48" s="39"/>
      <c r="D48" s="47">
        <f>IFERROR((D49/D50),0)</f>
        <v>5.5491381203784301E-2</v>
      </c>
      <c r="E48" s="34"/>
    </row>
    <row r="49" spans="1:5" x14ac:dyDescent="0.2">
      <c r="A49" s="33"/>
      <c r="B49" s="48" t="s">
        <v>43</v>
      </c>
      <c r="C49" s="11"/>
      <c r="D49" s="42">
        <f>+'[5]Registro de cifras'!D29</f>
        <v>13643</v>
      </c>
      <c r="E49" s="34"/>
    </row>
    <row r="50" spans="1:5" x14ac:dyDescent="0.2">
      <c r="A50" s="33"/>
      <c r="B50" s="43" t="s">
        <v>44</v>
      </c>
      <c r="C50" s="11"/>
      <c r="D50" s="42">
        <f>+'[5]Registro de cifras'!D26</f>
        <v>245858</v>
      </c>
      <c r="E50" s="34"/>
    </row>
    <row r="51" spans="1:5" x14ac:dyDescent="0.2">
      <c r="A51" s="33"/>
      <c r="B51" s="44"/>
      <c r="C51" s="45"/>
      <c r="D51" s="46" t="str">
        <f>IF(D48&gt;=0.5%,"Cumple","Rechazada")</f>
        <v>Cumple</v>
      </c>
      <c r="E51" s="34"/>
    </row>
    <row r="52" spans="1:5" x14ac:dyDescent="0.2">
      <c r="A52" s="33"/>
      <c r="B52" s="50"/>
      <c r="C52" s="11"/>
      <c r="D52" s="37"/>
      <c r="E52" s="34"/>
    </row>
    <row r="53" spans="1:5" x14ac:dyDescent="0.2">
      <c r="A53" s="33"/>
      <c r="B53" s="38" t="s">
        <v>45</v>
      </c>
      <c r="C53" s="39"/>
      <c r="D53" s="47">
        <f>IFERROR((D54/D55),0)</f>
        <v>2.0336942462722385E-2</v>
      </c>
      <c r="E53" s="34"/>
    </row>
    <row r="54" spans="1:5" x14ac:dyDescent="0.2">
      <c r="A54" s="33"/>
      <c r="B54" s="48" t="s">
        <v>46</v>
      </c>
      <c r="C54" s="11"/>
      <c r="D54" s="42">
        <f>+'[5]Registro de cifras'!D31</f>
        <v>5000</v>
      </c>
      <c r="E54" s="34"/>
    </row>
    <row r="55" spans="1:5" x14ac:dyDescent="0.2">
      <c r="A55" s="33"/>
      <c r="B55" s="43" t="s">
        <v>44</v>
      </c>
      <c r="C55" s="11"/>
      <c r="D55" s="42">
        <f>+'[5]Registro de cifras'!D26</f>
        <v>245858</v>
      </c>
      <c r="E55" s="34"/>
    </row>
    <row r="56" spans="1:5" x14ac:dyDescent="0.2">
      <c r="A56" s="33"/>
      <c r="B56" s="44"/>
      <c r="C56" s="45"/>
      <c r="D56" s="46" t="str">
        <f>IF(D53&gt;=0.1%,"Cumple","Rechazada")</f>
        <v>Cumple</v>
      </c>
      <c r="E56" s="34"/>
    </row>
    <row r="57" spans="1:5" x14ac:dyDescent="0.2">
      <c r="A57" s="33"/>
      <c r="B57" s="50"/>
      <c r="C57" s="11"/>
      <c r="D57" s="37"/>
      <c r="E57" s="34"/>
    </row>
    <row r="58" spans="1:5" x14ac:dyDescent="0.2">
      <c r="A58" s="33"/>
      <c r="B58" s="50"/>
      <c r="C58" s="11"/>
      <c r="D58" s="37"/>
      <c r="E58" s="34"/>
    </row>
    <row r="59" spans="1:5" x14ac:dyDescent="0.2">
      <c r="A59" s="33"/>
      <c r="B59" s="50"/>
      <c r="C59" s="11"/>
      <c r="D59" s="51"/>
      <c r="E59" s="34"/>
    </row>
    <row r="60" spans="1:5" x14ac:dyDescent="0.2">
      <c r="A60" s="33"/>
      <c r="B60" s="50"/>
      <c r="C60" s="11"/>
      <c r="D60" s="63" t="str">
        <f>IF(AND(D44="Cumple",D51="Cumple",D56="Cumple",D39="Cumple",D34="Cumple",D25="Cumple",D20="Cumple",D19="Cumple",D18="Cumple",D17="Cumple",D16="Cumple",D14="Cumple"),"Habilitado","Inhabilitado")</f>
        <v>Habilitado</v>
      </c>
      <c r="E60" s="34"/>
    </row>
    <row r="61" spans="1:5" x14ac:dyDescent="0.2">
      <c r="A61" s="33"/>
      <c r="B61" s="50"/>
      <c r="C61" s="11"/>
      <c r="D61" s="52"/>
      <c r="E61" s="34"/>
    </row>
    <row r="62" spans="1:5" x14ac:dyDescent="0.25">
      <c r="A62" s="33"/>
      <c r="B62" s="11" t="s">
        <v>47</v>
      </c>
      <c r="C62" s="11"/>
      <c r="D62" s="53"/>
      <c r="E62" s="34"/>
    </row>
    <row r="63" spans="1:5" x14ac:dyDescent="0.25">
      <c r="A63" s="33"/>
      <c r="B63" s="11"/>
      <c r="C63" s="11"/>
      <c r="D63" s="32"/>
      <c r="E63" s="34"/>
    </row>
    <row r="64" spans="1:5" x14ac:dyDescent="0.25">
      <c r="A64" s="33"/>
      <c r="B64" s="11"/>
      <c r="C64" s="11"/>
      <c r="D64" s="32"/>
      <c r="E64" s="34"/>
    </row>
    <row r="65" spans="1:5" x14ac:dyDescent="0.25">
      <c r="A65" s="33"/>
      <c r="B65" s="54" t="s">
        <v>48</v>
      </c>
      <c r="C65" s="11"/>
      <c r="D65" s="55" t="s">
        <v>49</v>
      </c>
      <c r="E65" s="34"/>
    </row>
    <row r="66" spans="1:5" x14ac:dyDescent="0.25">
      <c r="A66" s="33"/>
      <c r="B66" s="56" t="s">
        <v>50</v>
      </c>
      <c r="C66" s="11"/>
      <c r="D66" s="57" t="s">
        <v>50</v>
      </c>
      <c r="E66" s="34"/>
    </row>
    <row r="67" spans="1:5" x14ac:dyDescent="0.25">
      <c r="A67" s="33"/>
      <c r="B67" s="27"/>
      <c r="C67" s="11"/>
      <c r="D67" s="57"/>
      <c r="E67" s="34"/>
    </row>
    <row r="68" spans="1:5" x14ac:dyDescent="0.25">
      <c r="A68" s="33"/>
      <c r="B68" s="27"/>
      <c r="C68" s="11"/>
      <c r="D68" s="57"/>
      <c r="E68" s="34"/>
    </row>
    <row r="69" spans="1:5" x14ac:dyDescent="0.25">
      <c r="A69" s="33"/>
      <c r="B69" s="27"/>
      <c r="C69" s="11"/>
      <c r="D69" s="57"/>
      <c r="E69" s="34"/>
    </row>
    <row r="70" spans="1:5" x14ac:dyDescent="0.25">
      <c r="A70" s="33"/>
      <c r="B70" s="54" t="s">
        <v>51</v>
      </c>
      <c r="C70" s="11"/>
      <c r="D70" s="32"/>
      <c r="E70" s="34"/>
    </row>
    <row r="71" spans="1:5" x14ac:dyDescent="0.25">
      <c r="A71" s="33"/>
      <c r="B71" s="56" t="s">
        <v>50</v>
      </c>
      <c r="C71" s="11"/>
      <c r="D71" s="32"/>
      <c r="E71" s="34"/>
    </row>
    <row r="72" spans="1:5" x14ac:dyDescent="0.25">
      <c r="A72" s="58"/>
      <c r="B72" s="59"/>
      <c r="C72" s="59"/>
      <c r="D72" s="60"/>
      <c r="E72" s="34"/>
    </row>
    <row r="73" spans="1:5" x14ac:dyDescent="0.25">
      <c r="D73" s="34"/>
      <c r="E73" s="34"/>
    </row>
    <row r="74" spans="1:5" x14ac:dyDescent="0.25">
      <c r="D74" s="34"/>
      <c r="E74" s="34"/>
    </row>
    <row r="75" spans="1:5" x14ac:dyDescent="0.25">
      <c r="D75" s="34"/>
      <c r="E75" s="34"/>
    </row>
    <row r="76" spans="1:5" x14ac:dyDescent="0.25">
      <c r="D76" s="34"/>
      <c r="E76" s="34"/>
    </row>
    <row r="77" spans="1:5" x14ac:dyDescent="0.25">
      <c r="D77" s="34"/>
      <c r="E77" s="34"/>
    </row>
    <row r="78" spans="1:5" x14ac:dyDescent="0.25">
      <c r="D78" s="34"/>
      <c r="E78" s="34"/>
    </row>
    <row r="79" spans="1:5" x14ac:dyDescent="0.25">
      <c r="D79" s="34"/>
      <c r="E79" s="34"/>
    </row>
    <row r="80" spans="1:5" x14ac:dyDescent="0.25">
      <c r="D80" s="34"/>
      <c r="E80" s="34"/>
    </row>
    <row r="81" spans="4:5" x14ac:dyDescent="0.25">
      <c r="D81" s="34"/>
      <c r="E81" s="34"/>
    </row>
    <row r="82" spans="4:5" x14ac:dyDescent="0.25">
      <c r="D82" s="34"/>
      <c r="E82" s="34"/>
    </row>
    <row r="83" spans="4:5" x14ac:dyDescent="0.25">
      <c r="D83" s="34"/>
      <c r="E83" s="34"/>
    </row>
    <row r="84" spans="4:5" x14ac:dyDescent="0.25">
      <c r="D84" s="34"/>
      <c r="E84" s="34"/>
    </row>
    <row r="85" spans="4:5" x14ac:dyDescent="0.25">
      <c r="D85" s="34"/>
      <c r="E85" s="34"/>
    </row>
    <row r="86" spans="4:5" x14ac:dyDescent="0.25">
      <c r="D86" s="34"/>
      <c r="E86" s="34"/>
    </row>
  </sheetData>
  <mergeCells count="4">
    <mergeCell ref="B1:D1"/>
    <mergeCell ref="B2:D2"/>
    <mergeCell ref="B3:D3"/>
    <mergeCell ref="B6:D8"/>
  </mergeCells>
  <conditionalFormatting sqref="D60">
    <cfRule type="cellIs" dxfId="11" priority="1" operator="equal">
      <formula>"Inhabilitado"</formula>
    </cfRule>
  </conditionalFormatting>
  <printOptions horizontalCentered="1"/>
  <pageMargins left="0.70866141732283472" right="0.70866141732283472" top="0.74803149606299213" bottom="0.74803149606299213" header="0.31496062992125984" footer="0.31496062992125984"/>
  <pageSetup scale="58"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
  <sheetViews>
    <sheetView topLeftCell="A49" zoomScale="90" zoomScaleNormal="90" zoomScaleSheetLayoutView="90" workbookViewId="0">
      <selection activeCell="D60" sqref="D60"/>
    </sheetView>
  </sheetViews>
  <sheetFormatPr baseColWidth="10" defaultColWidth="11.42578125" defaultRowHeight="15" x14ac:dyDescent="0.25"/>
  <cols>
    <col min="1" max="1" width="9.5703125" style="1" customWidth="1"/>
    <col min="2" max="2" width="74.140625" style="1" customWidth="1"/>
    <col min="3" max="3" width="1.5703125" style="1" customWidth="1"/>
    <col min="4" max="4" width="47.7109375" style="61" customWidth="1"/>
    <col min="5" max="5" width="26.42578125" style="61" customWidth="1"/>
    <col min="6" max="16384" width="11.42578125" style="1"/>
  </cols>
  <sheetData>
    <row r="1" spans="1:5" x14ac:dyDescent="0.25">
      <c r="B1" s="4" t="s">
        <v>0</v>
      </c>
      <c r="C1" s="4"/>
      <c r="D1" s="4"/>
      <c r="E1" s="3"/>
    </row>
    <row r="2" spans="1:5" x14ac:dyDescent="0.25">
      <c r="B2" s="4" t="s">
        <v>1</v>
      </c>
      <c r="C2" s="4"/>
      <c r="D2" s="4"/>
      <c r="E2" s="3"/>
    </row>
    <row r="3" spans="1:5" x14ac:dyDescent="0.25">
      <c r="B3" s="4" t="s">
        <v>55</v>
      </c>
      <c r="C3" s="4"/>
      <c r="D3" s="4"/>
      <c r="E3" s="1"/>
    </row>
    <row r="4" spans="1:5" x14ac:dyDescent="0.25">
      <c r="A4" s="5"/>
      <c r="B4" s="6"/>
      <c r="C4" s="6"/>
      <c r="D4" s="7"/>
      <c r="E4" s="7"/>
    </row>
    <row r="5" spans="1:5" x14ac:dyDescent="0.25">
      <c r="A5" s="5"/>
      <c r="B5" s="8" t="s">
        <v>2</v>
      </c>
      <c r="C5" s="6"/>
      <c r="D5" s="9"/>
      <c r="E5" s="9"/>
    </row>
    <row r="6" spans="1:5" ht="14.25" customHeight="1" x14ac:dyDescent="0.25">
      <c r="A6" s="5"/>
      <c r="B6" s="10" t="s">
        <v>3</v>
      </c>
      <c r="C6" s="10"/>
      <c r="D6" s="10"/>
      <c r="E6" s="11"/>
    </row>
    <row r="7" spans="1:5" x14ac:dyDescent="0.25">
      <c r="A7" s="5"/>
      <c r="B7" s="10"/>
      <c r="C7" s="10"/>
      <c r="D7" s="10"/>
      <c r="E7" s="11"/>
    </row>
    <row r="8" spans="1:5" x14ac:dyDescent="0.25">
      <c r="A8" s="5"/>
      <c r="B8" s="10"/>
      <c r="C8" s="10"/>
      <c r="D8" s="10"/>
      <c r="E8" s="11"/>
    </row>
    <row r="9" spans="1:5" x14ac:dyDescent="0.25">
      <c r="A9" s="5"/>
      <c r="B9" s="11"/>
      <c r="C9" s="11"/>
      <c r="D9" s="11"/>
      <c r="E9" s="11"/>
    </row>
    <row r="10" spans="1:5" s="15" customFormat="1" x14ac:dyDescent="0.25">
      <c r="A10" s="12"/>
      <c r="B10" s="13"/>
      <c r="C10" s="13"/>
      <c r="D10" s="14" t="s">
        <v>60</v>
      </c>
      <c r="E10" s="14"/>
    </row>
    <row r="11" spans="1:5" x14ac:dyDescent="0.25">
      <c r="A11" s="5"/>
      <c r="B11" s="6"/>
      <c r="C11" s="6"/>
      <c r="D11" s="9" t="s">
        <v>58</v>
      </c>
      <c r="E11" s="9"/>
    </row>
    <row r="12" spans="1:5" x14ac:dyDescent="0.25">
      <c r="A12" s="16" t="s">
        <v>6</v>
      </c>
      <c r="B12" s="11"/>
      <c r="C12" s="11"/>
      <c r="D12" s="17"/>
      <c r="E12" s="17"/>
    </row>
    <row r="13" spans="1:5" x14ac:dyDescent="0.25">
      <c r="A13" s="18" t="s">
        <v>7</v>
      </c>
      <c r="B13" s="19" t="s">
        <v>8</v>
      </c>
      <c r="C13" s="11"/>
      <c r="D13" s="20"/>
      <c r="E13" s="17"/>
    </row>
    <row r="14" spans="1:5" s="23" customFormat="1" ht="114.75" x14ac:dyDescent="0.25">
      <c r="A14" s="18"/>
      <c r="B14" s="21" t="s">
        <v>9</v>
      </c>
      <c r="C14" s="11"/>
      <c r="D14" s="17" t="s">
        <v>10</v>
      </c>
      <c r="E14" s="22"/>
    </row>
    <row r="15" spans="1:5" s="23" customFormat="1" ht="12.75" x14ac:dyDescent="0.25">
      <c r="A15" s="18"/>
      <c r="B15" s="24" t="s">
        <v>11</v>
      </c>
      <c r="C15" s="11"/>
      <c r="D15" s="20"/>
      <c r="E15" s="22"/>
    </row>
    <row r="16" spans="1:5" s="23" customFormat="1" ht="12.75" x14ac:dyDescent="0.25">
      <c r="A16" s="18" t="s">
        <v>12</v>
      </c>
      <c r="B16" s="21" t="s">
        <v>13</v>
      </c>
      <c r="C16" s="11"/>
      <c r="D16" s="17" t="s">
        <v>10</v>
      </c>
      <c r="E16" s="22"/>
    </row>
    <row r="17" spans="1:5" s="27" customFormat="1" ht="25.5" x14ac:dyDescent="0.25">
      <c r="A17" s="25" t="s">
        <v>14</v>
      </c>
      <c r="B17" s="21" t="s">
        <v>15</v>
      </c>
      <c r="C17" s="11"/>
      <c r="D17" s="17" t="s">
        <v>10</v>
      </c>
      <c r="E17" s="26"/>
    </row>
    <row r="18" spans="1:5" s="27" customFormat="1" ht="12.75" x14ac:dyDescent="0.25">
      <c r="A18" s="25" t="s">
        <v>16</v>
      </c>
      <c r="B18" s="21" t="s">
        <v>17</v>
      </c>
      <c r="C18" s="11"/>
      <c r="D18" s="17" t="s">
        <v>10</v>
      </c>
      <c r="E18" s="28"/>
    </row>
    <row r="19" spans="1:5" s="27" customFormat="1" ht="25.5" x14ac:dyDescent="0.25">
      <c r="A19" s="25" t="s">
        <v>18</v>
      </c>
      <c r="B19" s="21" t="s">
        <v>19</v>
      </c>
      <c r="C19" s="11"/>
      <c r="D19" s="29" t="s">
        <v>10</v>
      </c>
      <c r="E19" s="26"/>
    </row>
    <row r="20" spans="1:5" s="27" customFormat="1" ht="12.75" x14ac:dyDescent="0.25">
      <c r="A20" s="25" t="s">
        <v>20</v>
      </c>
      <c r="B20" s="21" t="s">
        <v>21</v>
      </c>
      <c r="C20" s="11"/>
      <c r="D20" s="17" t="s">
        <v>10</v>
      </c>
      <c r="E20" s="28"/>
    </row>
    <row r="21" spans="1:5" ht="84" customHeight="1" x14ac:dyDescent="0.25">
      <c r="A21" s="25"/>
      <c r="B21" s="21" t="s">
        <v>22</v>
      </c>
      <c r="C21" s="30"/>
      <c r="D21" s="31" t="s">
        <v>23</v>
      </c>
      <c r="E21" s="32"/>
    </row>
    <row r="22" spans="1:5" x14ac:dyDescent="0.25">
      <c r="A22" s="33"/>
      <c r="B22" s="11" t="s">
        <v>24</v>
      </c>
      <c r="C22" s="27"/>
      <c r="D22" s="32"/>
      <c r="E22" s="34"/>
    </row>
    <row r="23" spans="1:5" x14ac:dyDescent="0.25">
      <c r="A23" s="33"/>
      <c r="B23" s="11" t="s">
        <v>25</v>
      </c>
      <c r="C23" s="27"/>
      <c r="D23" s="32"/>
      <c r="E23" s="34"/>
    </row>
    <row r="24" spans="1:5" ht="45" customHeight="1" x14ac:dyDescent="0.25">
      <c r="A24" s="33"/>
      <c r="B24" s="30" t="s">
        <v>26</v>
      </c>
      <c r="C24" s="11"/>
      <c r="D24" s="35"/>
      <c r="E24" s="34"/>
    </row>
    <row r="25" spans="1:5" x14ac:dyDescent="0.25">
      <c r="A25" s="25" t="s">
        <v>28</v>
      </c>
      <c r="B25" s="30" t="s">
        <v>29</v>
      </c>
      <c r="C25" s="11"/>
      <c r="D25" s="35" t="s">
        <v>10</v>
      </c>
      <c r="E25" s="34"/>
    </row>
    <row r="26" spans="1:5" x14ac:dyDescent="0.25">
      <c r="A26" s="33"/>
      <c r="B26" s="11" t="s">
        <v>30</v>
      </c>
      <c r="C26" s="11"/>
      <c r="D26" s="35"/>
      <c r="E26" s="34"/>
    </row>
    <row r="27" spans="1:5" x14ac:dyDescent="0.25">
      <c r="A27" s="33"/>
      <c r="B27" s="11" t="s">
        <v>31</v>
      </c>
      <c r="C27" s="11"/>
      <c r="D27" s="35"/>
      <c r="E27" s="34"/>
    </row>
    <row r="28" spans="1:5" x14ac:dyDescent="0.25">
      <c r="A28" s="33"/>
      <c r="B28" s="11"/>
      <c r="C28" s="11"/>
      <c r="D28" s="35"/>
      <c r="E28" s="34"/>
    </row>
    <row r="29" spans="1:5" x14ac:dyDescent="0.2">
      <c r="A29" s="33"/>
      <c r="B29" s="36" t="s">
        <v>32</v>
      </c>
      <c r="C29" s="11"/>
      <c r="D29" s="37"/>
      <c r="E29" s="34"/>
    </row>
    <row r="30" spans="1:5" x14ac:dyDescent="0.25">
      <c r="A30" s="33"/>
      <c r="B30" s="11"/>
      <c r="C30" s="11"/>
      <c r="D30" s="37"/>
      <c r="E30" s="34"/>
    </row>
    <row r="31" spans="1:5" x14ac:dyDescent="0.2">
      <c r="A31" s="33"/>
      <c r="B31" s="38" t="s">
        <v>33</v>
      </c>
      <c r="C31" s="39"/>
      <c r="D31" s="40">
        <f>IFERROR((D32-D33),0)</f>
        <v>5423509597</v>
      </c>
      <c r="E31" s="34"/>
    </row>
    <row r="32" spans="1:5" x14ac:dyDescent="0.2">
      <c r="A32" s="33"/>
      <c r="B32" s="41" t="s">
        <v>34</v>
      </c>
      <c r="C32" s="11"/>
      <c r="D32" s="42">
        <f>+'[6]Registro de cifras'!D7</f>
        <v>7198313286</v>
      </c>
      <c r="E32" s="34"/>
    </row>
    <row r="33" spans="1:6" x14ac:dyDescent="0.2">
      <c r="A33" s="33"/>
      <c r="B33" s="43"/>
      <c r="C33" s="11"/>
      <c r="D33" s="42">
        <f>+'[6]Registro de cifras'!D11</f>
        <v>1774803689</v>
      </c>
      <c r="E33" s="34"/>
    </row>
    <row r="34" spans="1:6" x14ac:dyDescent="0.2">
      <c r="A34" s="33"/>
      <c r="B34" s="44"/>
      <c r="C34" s="45"/>
      <c r="D34" s="46" t="str">
        <f>IF(D31&gt;='[6]Registro de cifras'!D38,"Cumple","Rechazada")</f>
        <v>Cumple</v>
      </c>
      <c r="E34" s="34"/>
      <c r="F34" s="34"/>
    </row>
    <row r="35" spans="1:6" x14ac:dyDescent="0.25">
      <c r="A35" s="33"/>
      <c r="B35" s="11"/>
      <c r="C35" s="11"/>
      <c r="D35" s="37"/>
      <c r="E35" s="1"/>
    </row>
    <row r="36" spans="1:6" x14ac:dyDescent="0.2">
      <c r="A36" s="33"/>
      <c r="B36" s="38" t="s">
        <v>35</v>
      </c>
      <c r="C36" s="39"/>
      <c r="D36" s="47">
        <f>(IFERROR((D37/D38),2))</f>
        <v>0.33702160009898807</v>
      </c>
      <c r="E36" s="34"/>
    </row>
    <row r="37" spans="1:6" x14ac:dyDescent="0.2">
      <c r="A37" s="33"/>
      <c r="B37" s="48" t="s">
        <v>36</v>
      </c>
      <c r="C37" s="11"/>
      <c r="D37" s="42">
        <f>'[6]Registro de cifras'!D13</f>
        <v>4408333544</v>
      </c>
      <c r="E37" s="34"/>
    </row>
    <row r="38" spans="1:6" x14ac:dyDescent="0.2">
      <c r="A38" s="33"/>
      <c r="B38" s="43" t="s">
        <v>37</v>
      </c>
      <c r="C38" s="11"/>
      <c r="D38" s="42">
        <f>'[6]Registro de cifras'!D9</f>
        <v>13080270056</v>
      </c>
      <c r="E38" s="34"/>
    </row>
    <row r="39" spans="1:6" x14ac:dyDescent="0.2">
      <c r="A39" s="33"/>
      <c r="B39" s="44"/>
      <c r="C39" s="45"/>
      <c r="D39" s="46" t="str">
        <f>IF(D36&lt;=75%,"Cumple","Rechazada")</f>
        <v>Cumple</v>
      </c>
      <c r="E39" s="34"/>
    </row>
    <row r="40" spans="1:6" x14ac:dyDescent="0.25">
      <c r="A40" s="33"/>
      <c r="B40" s="11"/>
      <c r="C40" s="11"/>
      <c r="D40" s="37"/>
      <c r="E40" s="34"/>
    </row>
    <row r="41" spans="1:6" x14ac:dyDescent="0.2">
      <c r="A41" s="33"/>
      <c r="B41" s="38" t="s">
        <v>38</v>
      </c>
      <c r="C41" s="39"/>
      <c r="D41" s="49">
        <f>IFERROR((D42/D43),0)</f>
        <v>4.0558363331190934</v>
      </c>
      <c r="E41" s="34"/>
    </row>
    <row r="42" spans="1:6" x14ac:dyDescent="0.2">
      <c r="A42" s="33"/>
      <c r="B42" s="48" t="s">
        <v>39</v>
      </c>
      <c r="C42" s="11"/>
      <c r="D42" s="42">
        <f>'[6]Registro de cifras'!D7</f>
        <v>7198313286</v>
      </c>
      <c r="E42" s="34"/>
    </row>
    <row r="43" spans="1:6" x14ac:dyDescent="0.2">
      <c r="A43" s="33"/>
      <c r="B43" s="43" t="s">
        <v>40</v>
      </c>
      <c r="C43" s="11"/>
      <c r="D43" s="42">
        <f>'[6]Registro de cifras'!D11</f>
        <v>1774803689</v>
      </c>
      <c r="E43" s="34"/>
    </row>
    <row r="44" spans="1:6" x14ac:dyDescent="0.2">
      <c r="A44" s="33"/>
      <c r="B44" s="44"/>
      <c r="C44" s="45"/>
      <c r="D44" s="46" t="str">
        <f>IF(D41&gt;=1,"Cumple","Rechazada")</f>
        <v>Cumple</v>
      </c>
      <c r="E44" s="34"/>
    </row>
    <row r="45" spans="1:6" x14ac:dyDescent="0.25">
      <c r="A45" s="33"/>
      <c r="B45" s="11"/>
      <c r="C45" s="11"/>
      <c r="D45" s="37"/>
      <c r="E45" s="34"/>
    </row>
    <row r="46" spans="1:6" x14ac:dyDescent="0.2">
      <c r="A46" s="33"/>
      <c r="B46" s="36" t="s">
        <v>41</v>
      </c>
      <c r="C46" s="11"/>
      <c r="D46" s="37"/>
      <c r="E46" s="34"/>
    </row>
    <row r="47" spans="1:6" x14ac:dyDescent="0.25">
      <c r="A47" s="33"/>
      <c r="B47" s="11"/>
      <c r="C47" s="11"/>
      <c r="D47" s="37"/>
      <c r="E47" s="34"/>
    </row>
    <row r="48" spans="1:6" x14ac:dyDescent="0.2">
      <c r="A48" s="33"/>
      <c r="B48" s="38" t="s">
        <v>42</v>
      </c>
      <c r="C48" s="39"/>
      <c r="D48" s="47">
        <f>IFERROR((D49/D50),0)</f>
        <v>0.25393500891165488</v>
      </c>
      <c r="E48" s="34"/>
    </row>
    <row r="49" spans="1:5" x14ac:dyDescent="0.2">
      <c r="A49" s="33"/>
      <c r="B49" s="48" t="s">
        <v>43</v>
      </c>
      <c r="C49" s="11"/>
      <c r="D49" s="42">
        <f>+'[6]Registro de cifras'!D26</f>
        <v>1729941253</v>
      </c>
      <c r="E49" s="34"/>
    </row>
    <row r="50" spans="1:5" x14ac:dyDescent="0.2">
      <c r="A50" s="33"/>
      <c r="B50" s="43" t="s">
        <v>44</v>
      </c>
      <c r="C50" s="11"/>
      <c r="D50" s="42">
        <f>+'[6]Registro de cifras'!D24</f>
        <v>6812535461</v>
      </c>
      <c r="E50" s="34"/>
    </row>
    <row r="51" spans="1:5" x14ac:dyDescent="0.2">
      <c r="A51" s="33"/>
      <c r="B51" s="44"/>
      <c r="C51" s="45"/>
      <c r="D51" s="46" t="str">
        <f>IF(D48&gt;=0.5%,"Cumple","Rechazada")</f>
        <v>Cumple</v>
      </c>
      <c r="E51" s="34"/>
    </row>
    <row r="52" spans="1:5" x14ac:dyDescent="0.2">
      <c r="A52" s="33"/>
      <c r="B52" s="50"/>
      <c r="C52" s="11"/>
      <c r="D52" s="37"/>
      <c r="E52" s="34"/>
    </row>
    <row r="53" spans="1:5" x14ac:dyDescent="0.2">
      <c r="A53" s="33"/>
      <c r="B53" s="38" t="s">
        <v>45</v>
      </c>
      <c r="C53" s="39"/>
      <c r="D53" s="47">
        <f>IFERROR((D54/D55),0)</f>
        <v>5.006387621062542E-2</v>
      </c>
      <c r="E53" s="34"/>
    </row>
    <row r="54" spans="1:5" x14ac:dyDescent="0.2">
      <c r="A54" s="33"/>
      <c r="B54" s="48" t="s">
        <v>46</v>
      </c>
      <c r="C54" s="11"/>
      <c r="D54" s="42">
        <f>+'[6]Registro de cifras'!D30</f>
        <v>341061932</v>
      </c>
      <c r="E54" s="34"/>
    </row>
    <row r="55" spans="1:5" x14ac:dyDescent="0.2">
      <c r="A55" s="33"/>
      <c r="B55" s="43" t="s">
        <v>44</v>
      </c>
      <c r="C55" s="11"/>
      <c r="D55" s="42">
        <f>+'[6]Registro de cifras'!D24</f>
        <v>6812535461</v>
      </c>
      <c r="E55" s="34"/>
    </row>
    <row r="56" spans="1:5" x14ac:dyDescent="0.2">
      <c r="A56" s="33"/>
      <c r="B56" s="44"/>
      <c r="C56" s="45"/>
      <c r="D56" s="46" t="str">
        <f>IF(D53&gt;=0.1%,"Cumple","Rechazada")</f>
        <v>Cumple</v>
      </c>
      <c r="E56" s="34"/>
    </row>
    <row r="57" spans="1:5" x14ac:dyDescent="0.2">
      <c r="A57" s="33"/>
      <c r="B57" s="50"/>
      <c r="C57" s="11"/>
      <c r="D57" s="37"/>
      <c r="E57" s="34"/>
    </row>
    <row r="58" spans="1:5" x14ac:dyDescent="0.2">
      <c r="A58" s="33"/>
      <c r="B58" s="50"/>
      <c r="C58" s="11"/>
      <c r="D58" s="37"/>
      <c r="E58" s="34"/>
    </row>
    <row r="59" spans="1:5" x14ac:dyDescent="0.2">
      <c r="A59" s="33"/>
      <c r="B59" s="50"/>
      <c r="C59" s="11"/>
      <c r="D59" s="51"/>
      <c r="E59" s="34"/>
    </row>
    <row r="60" spans="1:5" x14ac:dyDescent="0.2">
      <c r="A60" s="33"/>
      <c r="B60" s="50"/>
      <c r="C60" s="11"/>
      <c r="D60" s="63" t="str">
        <f>IF(AND(D44="Cumple",D51="Cumple",D56="Cumple",D39="Cumple",D34="Cumple",D25="Cumple",D20="Cumple",D19="Cumple",D18="Cumple",D17="Cumple",D16="Cumple",D14="Cumple"),"Habilitado","Inhabilitado")</f>
        <v>Habilitado</v>
      </c>
      <c r="E60" s="34"/>
    </row>
    <row r="61" spans="1:5" x14ac:dyDescent="0.2">
      <c r="A61" s="33"/>
      <c r="B61" s="50"/>
      <c r="C61" s="11"/>
      <c r="D61" s="52"/>
      <c r="E61" s="34"/>
    </row>
    <row r="62" spans="1:5" x14ac:dyDescent="0.25">
      <c r="A62" s="33"/>
      <c r="B62" s="11" t="s">
        <v>47</v>
      </c>
      <c r="C62" s="11"/>
      <c r="D62" s="53"/>
      <c r="E62" s="34"/>
    </row>
    <row r="63" spans="1:5" x14ac:dyDescent="0.25">
      <c r="A63" s="33"/>
      <c r="B63" s="11"/>
      <c r="C63" s="11"/>
      <c r="D63" s="32"/>
      <c r="E63" s="34"/>
    </row>
    <row r="64" spans="1:5" x14ac:dyDescent="0.25">
      <c r="A64" s="33"/>
      <c r="B64" s="11"/>
      <c r="C64" s="11"/>
      <c r="D64" s="32"/>
      <c r="E64" s="34"/>
    </row>
    <row r="65" spans="1:5" x14ac:dyDescent="0.25">
      <c r="A65" s="33"/>
      <c r="B65" s="54" t="s">
        <v>48</v>
      </c>
      <c r="C65" s="11"/>
      <c r="D65" s="55" t="s">
        <v>49</v>
      </c>
      <c r="E65" s="34"/>
    </row>
    <row r="66" spans="1:5" x14ac:dyDescent="0.25">
      <c r="A66" s="33"/>
      <c r="B66" s="56" t="s">
        <v>50</v>
      </c>
      <c r="C66" s="11"/>
      <c r="D66" s="57" t="s">
        <v>50</v>
      </c>
      <c r="E66" s="34"/>
    </row>
    <row r="67" spans="1:5" x14ac:dyDescent="0.25">
      <c r="A67" s="33"/>
      <c r="B67" s="27"/>
      <c r="C67" s="11"/>
      <c r="D67" s="57"/>
      <c r="E67" s="34"/>
    </row>
    <row r="68" spans="1:5" x14ac:dyDescent="0.25">
      <c r="A68" s="33"/>
      <c r="B68" s="27"/>
      <c r="C68" s="11"/>
      <c r="D68" s="57"/>
      <c r="E68" s="34"/>
    </row>
    <row r="69" spans="1:5" x14ac:dyDescent="0.25">
      <c r="A69" s="33"/>
      <c r="B69" s="27"/>
      <c r="C69" s="11"/>
      <c r="D69" s="57"/>
      <c r="E69" s="34"/>
    </row>
    <row r="70" spans="1:5" x14ac:dyDescent="0.25">
      <c r="A70" s="33"/>
      <c r="B70" s="54" t="s">
        <v>51</v>
      </c>
      <c r="C70" s="11"/>
      <c r="D70" s="32"/>
      <c r="E70" s="34"/>
    </row>
    <row r="71" spans="1:5" x14ac:dyDescent="0.25">
      <c r="A71" s="33"/>
      <c r="B71" s="56" t="s">
        <v>50</v>
      </c>
      <c r="C71" s="11"/>
      <c r="D71" s="32"/>
      <c r="E71" s="34"/>
    </row>
    <row r="72" spans="1:5" x14ac:dyDescent="0.25">
      <c r="A72" s="58"/>
      <c r="B72" s="59"/>
      <c r="C72" s="59"/>
      <c r="D72" s="60"/>
      <c r="E72" s="34"/>
    </row>
    <row r="73" spans="1:5" x14ac:dyDescent="0.25">
      <c r="D73" s="34"/>
      <c r="E73" s="34"/>
    </row>
    <row r="74" spans="1:5" x14ac:dyDescent="0.25">
      <c r="D74" s="34"/>
      <c r="E74" s="34"/>
    </row>
    <row r="75" spans="1:5" x14ac:dyDescent="0.25">
      <c r="D75" s="34"/>
      <c r="E75" s="34"/>
    </row>
    <row r="76" spans="1:5" x14ac:dyDescent="0.25">
      <c r="D76" s="34"/>
      <c r="E76" s="34"/>
    </row>
    <row r="77" spans="1:5" x14ac:dyDescent="0.25">
      <c r="D77" s="34"/>
      <c r="E77" s="34"/>
    </row>
    <row r="78" spans="1:5" x14ac:dyDescent="0.25">
      <c r="D78" s="34"/>
      <c r="E78" s="34"/>
    </row>
    <row r="79" spans="1:5" x14ac:dyDescent="0.25">
      <c r="D79" s="34"/>
      <c r="E79" s="34"/>
    </row>
    <row r="80" spans="1:5" x14ac:dyDescent="0.25">
      <c r="D80" s="34"/>
      <c r="E80" s="34"/>
    </row>
    <row r="81" spans="4:5" x14ac:dyDescent="0.25">
      <c r="D81" s="34"/>
      <c r="E81" s="34"/>
    </row>
    <row r="82" spans="4:5" x14ac:dyDescent="0.25">
      <c r="D82" s="34"/>
      <c r="E82" s="34"/>
    </row>
    <row r="83" spans="4:5" x14ac:dyDescent="0.25">
      <c r="D83" s="34"/>
      <c r="E83" s="34"/>
    </row>
    <row r="84" spans="4:5" x14ac:dyDescent="0.25">
      <c r="D84" s="34"/>
      <c r="E84" s="34"/>
    </row>
    <row r="85" spans="4:5" x14ac:dyDescent="0.25">
      <c r="D85" s="34"/>
      <c r="E85" s="34"/>
    </row>
    <row r="86" spans="4:5" x14ac:dyDescent="0.25">
      <c r="D86" s="34"/>
      <c r="E86" s="34"/>
    </row>
  </sheetData>
  <mergeCells count="4">
    <mergeCell ref="B1:D1"/>
    <mergeCell ref="B2:D2"/>
    <mergeCell ref="B3:D3"/>
    <mergeCell ref="B6:D8"/>
  </mergeCells>
  <conditionalFormatting sqref="D60">
    <cfRule type="cellIs" dxfId="10" priority="1" operator="equal">
      <formula>"Inhabilitado"</formula>
    </cfRule>
  </conditionalFormatting>
  <printOptions horizontalCentered="1"/>
  <pageMargins left="0.70866141732283472" right="0.70866141732283472" top="0.74803149606299213" bottom="0.74803149606299213" header="0.31496062992125984" footer="0.31496062992125984"/>
  <pageSetup scale="58" fitToWidth="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
  <sheetViews>
    <sheetView topLeftCell="A34" zoomScale="90" zoomScaleNormal="90" zoomScaleSheetLayoutView="90" workbookViewId="0">
      <selection activeCell="E59" sqref="E59"/>
    </sheetView>
  </sheetViews>
  <sheetFormatPr baseColWidth="10" defaultColWidth="11.42578125" defaultRowHeight="15" x14ac:dyDescent="0.25"/>
  <cols>
    <col min="1" max="1" width="9.5703125" style="1" customWidth="1"/>
    <col min="2" max="2" width="74.140625" style="1" customWidth="1"/>
    <col min="3" max="3" width="1.5703125" style="1" customWidth="1"/>
    <col min="4" max="4" width="47.7109375" style="61" customWidth="1"/>
    <col min="5" max="5" width="26.42578125" style="61" customWidth="1"/>
    <col min="6" max="16384" width="11.42578125" style="1"/>
  </cols>
  <sheetData>
    <row r="1" spans="1:5" x14ac:dyDescent="0.25">
      <c r="B1" s="4" t="s">
        <v>0</v>
      </c>
      <c r="C1" s="4"/>
      <c r="D1" s="4"/>
      <c r="E1" s="3"/>
    </row>
    <row r="2" spans="1:5" x14ac:dyDescent="0.25">
      <c r="B2" s="4" t="s">
        <v>1</v>
      </c>
      <c r="C2" s="4"/>
      <c r="D2" s="4"/>
      <c r="E2" s="3"/>
    </row>
    <row r="3" spans="1:5" x14ac:dyDescent="0.25">
      <c r="B3" s="4" t="s">
        <v>54</v>
      </c>
      <c r="C3" s="4"/>
      <c r="D3" s="4"/>
      <c r="E3" s="1"/>
    </row>
    <row r="4" spans="1:5" x14ac:dyDescent="0.25">
      <c r="A4" s="5"/>
      <c r="B4" s="6"/>
      <c r="C4" s="6"/>
      <c r="D4" s="7"/>
      <c r="E4" s="7"/>
    </row>
    <row r="5" spans="1:5" x14ac:dyDescent="0.25">
      <c r="A5" s="5"/>
      <c r="B5" s="8" t="s">
        <v>2</v>
      </c>
      <c r="C5" s="6"/>
      <c r="D5" s="9"/>
      <c r="E5" s="9"/>
    </row>
    <row r="6" spans="1:5" ht="14.25" customHeight="1" x14ac:dyDescent="0.25">
      <c r="A6" s="5"/>
      <c r="B6" s="10" t="s">
        <v>3</v>
      </c>
      <c r="C6" s="10"/>
      <c r="D6" s="10"/>
      <c r="E6" s="11"/>
    </row>
    <row r="7" spans="1:5" x14ac:dyDescent="0.25">
      <c r="A7" s="5"/>
      <c r="B7" s="10"/>
      <c r="C7" s="10"/>
      <c r="D7" s="10"/>
      <c r="E7" s="11"/>
    </row>
    <row r="8" spans="1:5" x14ac:dyDescent="0.25">
      <c r="A8" s="5"/>
      <c r="B8" s="10"/>
      <c r="C8" s="10"/>
      <c r="D8" s="10"/>
      <c r="E8" s="11"/>
    </row>
    <row r="9" spans="1:5" x14ac:dyDescent="0.25">
      <c r="A9" s="5"/>
      <c r="B9" s="11"/>
      <c r="C9" s="11"/>
      <c r="D9" s="11"/>
      <c r="E9" s="11"/>
    </row>
    <row r="10" spans="1:5" s="15" customFormat="1" x14ac:dyDescent="0.25">
      <c r="A10" s="12"/>
      <c r="B10" s="13"/>
      <c r="C10" s="13"/>
      <c r="D10" s="14" t="s">
        <v>60</v>
      </c>
      <c r="E10" s="14"/>
    </row>
    <row r="11" spans="1:5" x14ac:dyDescent="0.25">
      <c r="A11" s="5"/>
      <c r="B11" s="6"/>
      <c r="C11" s="6"/>
      <c r="D11" s="9" t="s">
        <v>58</v>
      </c>
      <c r="E11" s="9"/>
    </row>
    <row r="12" spans="1:5" x14ac:dyDescent="0.25">
      <c r="A12" s="16" t="s">
        <v>6</v>
      </c>
      <c r="B12" s="11"/>
      <c r="C12" s="11"/>
      <c r="D12" s="17"/>
      <c r="E12" s="17"/>
    </row>
    <row r="13" spans="1:5" x14ac:dyDescent="0.25">
      <c r="A13" s="18" t="s">
        <v>7</v>
      </c>
      <c r="B13" s="19" t="s">
        <v>8</v>
      </c>
      <c r="C13" s="11"/>
      <c r="D13" s="20"/>
      <c r="E13" s="17"/>
    </row>
    <row r="14" spans="1:5" s="23" customFormat="1" ht="114.75" x14ac:dyDescent="0.25">
      <c r="A14" s="18"/>
      <c r="B14" s="21" t="s">
        <v>9</v>
      </c>
      <c r="C14" s="11"/>
      <c r="D14" s="17" t="s">
        <v>10</v>
      </c>
      <c r="E14" s="22"/>
    </row>
    <row r="15" spans="1:5" s="23" customFormat="1" ht="12.75" x14ac:dyDescent="0.25">
      <c r="A15" s="18"/>
      <c r="B15" s="24" t="s">
        <v>11</v>
      </c>
      <c r="C15" s="11"/>
      <c r="D15" s="20"/>
      <c r="E15" s="22"/>
    </row>
    <row r="16" spans="1:5" s="23" customFormat="1" ht="12.75" x14ac:dyDescent="0.25">
      <c r="A16" s="18" t="s">
        <v>12</v>
      </c>
      <c r="B16" s="21" t="s">
        <v>13</v>
      </c>
      <c r="C16" s="11"/>
      <c r="D16" s="17" t="s">
        <v>10</v>
      </c>
      <c r="E16" s="22"/>
    </row>
    <row r="17" spans="1:5" s="27" customFormat="1" ht="25.5" x14ac:dyDescent="0.25">
      <c r="A17" s="25" t="s">
        <v>14</v>
      </c>
      <c r="B17" s="21" t="s">
        <v>15</v>
      </c>
      <c r="C17" s="11"/>
      <c r="D17" s="17" t="s">
        <v>10</v>
      </c>
      <c r="E17" s="26"/>
    </row>
    <row r="18" spans="1:5" s="27" customFormat="1" ht="12.75" x14ac:dyDescent="0.25">
      <c r="A18" s="25" t="s">
        <v>16</v>
      </c>
      <c r="B18" s="21" t="s">
        <v>17</v>
      </c>
      <c r="C18" s="11"/>
      <c r="D18" s="17" t="s">
        <v>10</v>
      </c>
      <c r="E18" s="28"/>
    </row>
    <row r="19" spans="1:5" s="27" customFormat="1" ht="25.5" x14ac:dyDescent="0.25">
      <c r="A19" s="25" t="s">
        <v>18</v>
      </c>
      <c r="B19" s="21" t="s">
        <v>19</v>
      </c>
      <c r="C19" s="11"/>
      <c r="D19" s="29" t="s">
        <v>10</v>
      </c>
      <c r="E19" s="26"/>
    </row>
    <row r="20" spans="1:5" s="27" customFormat="1" ht="12.75" x14ac:dyDescent="0.25">
      <c r="A20" s="25" t="s">
        <v>20</v>
      </c>
      <c r="B20" s="21" t="s">
        <v>21</v>
      </c>
      <c r="C20" s="11"/>
      <c r="D20" s="17" t="s">
        <v>10</v>
      </c>
      <c r="E20" s="28"/>
    </row>
    <row r="21" spans="1:5" ht="84" customHeight="1" x14ac:dyDescent="0.25">
      <c r="A21" s="25"/>
      <c r="B21" s="21" t="s">
        <v>22</v>
      </c>
      <c r="C21" s="30"/>
      <c r="D21" s="31" t="s">
        <v>23</v>
      </c>
      <c r="E21" s="32"/>
    </row>
    <row r="22" spans="1:5" x14ac:dyDescent="0.25">
      <c r="A22" s="33"/>
      <c r="B22" s="11" t="s">
        <v>24</v>
      </c>
      <c r="C22" s="27"/>
      <c r="D22" s="32"/>
      <c r="E22" s="34"/>
    </row>
    <row r="23" spans="1:5" x14ac:dyDescent="0.25">
      <c r="A23" s="33"/>
      <c r="B23" s="11" t="s">
        <v>25</v>
      </c>
      <c r="C23" s="27"/>
      <c r="D23" s="32"/>
      <c r="E23" s="34"/>
    </row>
    <row r="24" spans="1:5" ht="45" customHeight="1" x14ac:dyDescent="0.25">
      <c r="A24" s="33"/>
      <c r="B24" s="30" t="s">
        <v>26</v>
      </c>
      <c r="C24" s="11"/>
      <c r="D24" s="35"/>
      <c r="E24" s="34"/>
    </row>
    <row r="25" spans="1:5" x14ac:dyDescent="0.25">
      <c r="A25" s="25" t="s">
        <v>28</v>
      </c>
      <c r="B25" s="30" t="s">
        <v>29</v>
      </c>
      <c r="C25" s="11"/>
      <c r="D25" s="35" t="s">
        <v>10</v>
      </c>
      <c r="E25" s="34"/>
    </row>
    <row r="26" spans="1:5" x14ac:dyDescent="0.25">
      <c r="A26" s="33"/>
      <c r="B26" s="11" t="s">
        <v>30</v>
      </c>
      <c r="C26" s="11"/>
      <c r="D26" s="35"/>
      <c r="E26" s="34"/>
    </row>
    <row r="27" spans="1:5" x14ac:dyDescent="0.25">
      <c r="A27" s="33"/>
      <c r="B27" s="11" t="s">
        <v>31</v>
      </c>
      <c r="C27" s="11"/>
      <c r="D27" s="35"/>
      <c r="E27" s="34"/>
    </row>
    <row r="28" spans="1:5" x14ac:dyDescent="0.25">
      <c r="A28" s="33"/>
      <c r="B28" s="11"/>
      <c r="C28" s="11"/>
      <c r="D28" s="35"/>
      <c r="E28" s="34"/>
    </row>
    <row r="29" spans="1:5" x14ac:dyDescent="0.2">
      <c r="A29" s="33"/>
      <c r="B29" s="36" t="s">
        <v>32</v>
      </c>
      <c r="C29" s="11"/>
      <c r="D29" s="37"/>
      <c r="E29" s="34"/>
    </row>
    <row r="30" spans="1:5" x14ac:dyDescent="0.25">
      <c r="A30" s="33"/>
      <c r="B30" s="11"/>
      <c r="C30" s="11"/>
      <c r="D30" s="37"/>
      <c r="E30" s="34"/>
    </row>
    <row r="31" spans="1:5" x14ac:dyDescent="0.2">
      <c r="A31" s="33"/>
      <c r="B31" s="38" t="s">
        <v>33</v>
      </c>
      <c r="C31" s="39"/>
      <c r="D31" s="40">
        <f>IFERROR((D32-D33),0)</f>
        <v>5423509597</v>
      </c>
      <c r="E31" s="34"/>
    </row>
    <row r="32" spans="1:5" x14ac:dyDescent="0.2">
      <c r="A32" s="33"/>
      <c r="B32" s="41" t="s">
        <v>34</v>
      </c>
      <c r="C32" s="11"/>
      <c r="D32" s="42">
        <f>+'[7]Registro de cifras'!D7</f>
        <v>7198313286</v>
      </c>
      <c r="E32" s="34"/>
    </row>
    <row r="33" spans="1:6" x14ac:dyDescent="0.2">
      <c r="A33" s="33"/>
      <c r="B33" s="43"/>
      <c r="C33" s="11"/>
      <c r="D33" s="42">
        <f>+'[7]Registro de cifras'!D11</f>
        <v>1774803689</v>
      </c>
      <c r="E33" s="34"/>
    </row>
    <row r="34" spans="1:6" x14ac:dyDescent="0.2">
      <c r="A34" s="33"/>
      <c r="B34" s="44"/>
      <c r="C34" s="45"/>
      <c r="D34" s="46" t="str">
        <f>IF(D31&gt;='[7]Registro de cifras'!D38,"Cumple","Rechazada")</f>
        <v>Cumple</v>
      </c>
      <c r="E34" s="34"/>
      <c r="F34" s="34"/>
    </row>
    <row r="35" spans="1:6" x14ac:dyDescent="0.25">
      <c r="A35" s="33"/>
      <c r="B35" s="11"/>
      <c r="C35" s="11"/>
      <c r="D35" s="37"/>
      <c r="E35" s="1"/>
    </row>
    <row r="36" spans="1:6" x14ac:dyDescent="0.2">
      <c r="A36" s="33"/>
      <c r="B36" s="38" t="s">
        <v>35</v>
      </c>
      <c r="C36" s="39"/>
      <c r="D36" s="47">
        <f>(IFERROR((D37/D38),2))</f>
        <v>0.33702160009898807</v>
      </c>
      <c r="E36" s="34"/>
    </row>
    <row r="37" spans="1:6" x14ac:dyDescent="0.2">
      <c r="A37" s="33"/>
      <c r="B37" s="48" t="s">
        <v>36</v>
      </c>
      <c r="C37" s="11"/>
      <c r="D37" s="42">
        <f>'[7]Registro de cifras'!D13</f>
        <v>4408333544</v>
      </c>
      <c r="E37" s="34"/>
    </row>
    <row r="38" spans="1:6" x14ac:dyDescent="0.2">
      <c r="A38" s="33"/>
      <c r="B38" s="43" t="s">
        <v>37</v>
      </c>
      <c r="C38" s="11"/>
      <c r="D38" s="42">
        <f>'[7]Registro de cifras'!D9</f>
        <v>13080270056</v>
      </c>
      <c r="E38" s="34"/>
    </row>
    <row r="39" spans="1:6" x14ac:dyDescent="0.2">
      <c r="A39" s="33"/>
      <c r="B39" s="44"/>
      <c r="C39" s="45"/>
      <c r="D39" s="46" t="str">
        <f>IF(D36&lt;=75%,"Cumple","Rechazada")</f>
        <v>Cumple</v>
      </c>
      <c r="E39" s="34"/>
    </row>
    <row r="40" spans="1:6" x14ac:dyDescent="0.25">
      <c r="A40" s="33"/>
      <c r="B40" s="11"/>
      <c r="C40" s="11"/>
      <c r="D40" s="37"/>
      <c r="E40" s="34"/>
    </row>
    <row r="41" spans="1:6" x14ac:dyDescent="0.2">
      <c r="A41" s="33"/>
      <c r="B41" s="38" t="s">
        <v>38</v>
      </c>
      <c r="C41" s="39"/>
      <c r="D41" s="49">
        <f>IFERROR((D42/D43),0)</f>
        <v>4.0558363331190934</v>
      </c>
      <c r="E41" s="34"/>
    </row>
    <row r="42" spans="1:6" x14ac:dyDescent="0.2">
      <c r="A42" s="33"/>
      <c r="B42" s="48" t="s">
        <v>39</v>
      </c>
      <c r="C42" s="11"/>
      <c r="D42" s="42">
        <f>'[7]Registro de cifras'!D7</f>
        <v>7198313286</v>
      </c>
      <c r="E42" s="34"/>
    </row>
    <row r="43" spans="1:6" x14ac:dyDescent="0.2">
      <c r="A43" s="33"/>
      <c r="B43" s="43" t="s">
        <v>40</v>
      </c>
      <c r="C43" s="11"/>
      <c r="D43" s="42">
        <f>'[7]Registro de cifras'!D11</f>
        <v>1774803689</v>
      </c>
      <c r="E43" s="34"/>
    </row>
    <row r="44" spans="1:6" x14ac:dyDescent="0.2">
      <c r="A44" s="33"/>
      <c r="B44" s="44"/>
      <c r="C44" s="45"/>
      <c r="D44" s="46" t="str">
        <f>IF(D41&gt;=1,"Cumple","Rechazada")</f>
        <v>Cumple</v>
      </c>
      <c r="E44" s="34"/>
    </row>
    <row r="45" spans="1:6" x14ac:dyDescent="0.25">
      <c r="A45" s="33"/>
      <c r="B45" s="11"/>
      <c r="C45" s="11"/>
      <c r="D45" s="37"/>
      <c r="E45" s="34"/>
    </row>
    <row r="46" spans="1:6" x14ac:dyDescent="0.2">
      <c r="A46" s="33"/>
      <c r="B46" s="36" t="s">
        <v>41</v>
      </c>
      <c r="C46" s="11"/>
      <c r="D46" s="37"/>
      <c r="E46" s="34"/>
    </row>
    <row r="47" spans="1:6" x14ac:dyDescent="0.25">
      <c r="A47" s="33"/>
      <c r="B47" s="11"/>
      <c r="C47" s="11"/>
      <c r="D47" s="37"/>
      <c r="E47" s="34"/>
    </row>
    <row r="48" spans="1:6" x14ac:dyDescent="0.2">
      <c r="A48" s="33"/>
      <c r="B48" s="38" t="s">
        <v>42</v>
      </c>
      <c r="C48" s="39"/>
      <c r="D48" s="47">
        <f>IFERROR((D49/D50),0)</f>
        <v>0.25393500891165488</v>
      </c>
      <c r="E48" s="34"/>
    </row>
    <row r="49" spans="1:5" x14ac:dyDescent="0.2">
      <c r="A49" s="33"/>
      <c r="B49" s="48" t="s">
        <v>43</v>
      </c>
      <c r="C49" s="11"/>
      <c r="D49" s="42">
        <f>+'[7]Registro de cifras'!D26</f>
        <v>1729941253</v>
      </c>
      <c r="E49" s="34"/>
    </row>
    <row r="50" spans="1:5" x14ac:dyDescent="0.2">
      <c r="A50" s="33"/>
      <c r="B50" s="43" t="s">
        <v>44</v>
      </c>
      <c r="C50" s="11"/>
      <c r="D50" s="42">
        <f>+'[7]Registro de cifras'!D24</f>
        <v>6812535461</v>
      </c>
      <c r="E50" s="34"/>
    </row>
    <row r="51" spans="1:5" x14ac:dyDescent="0.2">
      <c r="A51" s="33"/>
      <c r="B51" s="44"/>
      <c r="C51" s="45"/>
      <c r="D51" s="46" t="str">
        <f>IF(D48&gt;=0.5%,"Cumple","Rechazada")</f>
        <v>Cumple</v>
      </c>
      <c r="E51" s="34"/>
    </row>
    <row r="52" spans="1:5" x14ac:dyDescent="0.2">
      <c r="A52" s="33"/>
      <c r="B52" s="50"/>
      <c r="C52" s="11"/>
      <c r="D52" s="37"/>
      <c r="E52" s="34"/>
    </row>
    <row r="53" spans="1:5" x14ac:dyDescent="0.2">
      <c r="A53" s="33"/>
      <c r="B53" s="38" t="s">
        <v>45</v>
      </c>
      <c r="C53" s="39"/>
      <c r="D53" s="47">
        <f>IFERROR((D54/D55),0)</f>
        <v>5.006387621062542E-2</v>
      </c>
      <c r="E53" s="34"/>
    </row>
    <row r="54" spans="1:5" x14ac:dyDescent="0.2">
      <c r="A54" s="33"/>
      <c r="B54" s="48" t="s">
        <v>46</v>
      </c>
      <c r="C54" s="11"/>
      <c r="D54" s="42">
        <f>+'[7]Registro de cifras'!D30</f>
        <v>341061932</v>
      </c>
      <c r="E54" s="34"/>
    </row>
    <row r="55" spans="1:5" x14ac:dyDescent="0.2">
      <c r="A55" s="33"/>
      <c r="B55" s="43" t="s">
        <v>44</v>
      </c>
      <c r="C55" s="11"/>
      <c r="D55" s="42">
        <f>+'[7]Registro de cifras'!D24</f>
        <v>6812535461</v>
      </c>
      <c r="E55" s="34"/>
    </row>
    <row r="56" spans="1:5" x14ac:dyDescent="0.2">
      <c r="A56" s="33"/>
      <c r="B56" s="44"/>
      <c r="C56" s="45"/>
      <c r="D56" s="46" t="str">
        <f>IF(D53&gt;=0.1%,"Cumple","Rechazada")</f>
        <v>Cumple</v>
      </c>
      <c r="E56" s="34"/>
    </row>
    <row r="57" spans="1:5" x14ac:dyDescent="0.2">
      <c r="A57" s="33"/>
      <c r="B57" s="50"/>
      <c r="C57" s="11"/>
      <c r="D57" s="37"/>
      <c r="E57" s="34"/>
    </row>
    <row r="58" spans="1:5" x14ac:dyDescent="0.2">
      <c r="A58" s="33"/>
      <c r="B58" s="50"/>
      <c r="C58" s="11"/>
      <c r="D58" s="37"/>
      <c r="E58" s="34"/>
    </row>
    <row r="59" spans="1:5" x14ac:dyDescent="0.2">
      <c r="A59" s="33"/>
      <c r="B59" s="50"/>
      <c r="C59" s="11"/>
      <c r="D59" s="51"/>
      <c r="E59" s="34"/>
    </row>
    <row r="60" spans="1:5" x14ac:dyDescent="0.2">
      <c r="A60" s="33"/>
      <c r="B60" s="50"/>
      <c r="C60" s="11"/>
      <c r="D60" s="63" t="str">
        <f>IF(AND(D44="Cumple",D51="Cumple",D56="Cumple",D39="Cumple",D34="Cumple",D25="Cumple",D20="Cumple",D19="Cumple",D18="Cumple",D17="Cumple",D16="Cumple",D14="Cumple"),"Habilitado","Inhabilitado")</f>
        <v>Habilitado</v>
      </c>
      <c r="E60" s="34"/>
    </row>
    <row r="61" spans="1:5" x14ac:dyDescent="0.2">
      <c r="A61" s="33"/>
      <c r="B61" s="50"/>
      <c r="C61" s="11"/>
      <c r="D61" s="52"/>
      <c r="E61" s="34"/>
    </row>
    <row r="62" spans="1:5" x14ac:dyDescent="0.25">
      <c r="A62" s="33"/>
      <c r="B62" s="11" t="s">
        <v>47</v>
      </c>
      <c r="C62" s="11"/>
      <c r="D62" s="53"/>
      <c r="E62" s="34"/>
    </row>
    <row r="63" spans="1:5" x14ac:dyDescent="0.25">
      <c r="A63" s="33"/>
      <c r="B63" s="11"/>
      <c r="C63" s="11"/>
      <c r="D63" s="32"/>
      <c r="E63" s="34"/>
    </row>
    <row r="64" spans="1:5" x14ac:dyDescent="0.25">
      <c r="A64" s="33"/>
      <c r="B64" s="11"/>
      <c r="C64" s="11"/>
      <c r="D64" s="32"/>
      <c r="E64" s="34"/>
    </row>
    <row r="65" spans="1:5" x14ac:dyDescent="0.25">
      <c r="A65" s="33"/>
      <c r="B65" s="54" t="s">
        <v>48</v>
      </c>
      <c r="C65" s="11"/>
      <c r="D65" s="55" t="s">
        <v>49</v>
      </c>
      <c r="E65" s="34"/>
    </row>
    <row r="66" spans="1:5" x14ac:dyDescent="0.25">
      <c r="A66" s="33"/>
      <c r="B66" s="56" t="s">
        <v>50</v>
      </c>
      <c r="C66" s="11"/>
      <c r="D66" s="57" t="s">
        <v>50</v>
      </c>
      <c r="E66" s="34"/>
    </row>
    <row r="67" spans="1:5" x14ac:dyDescent="0.25">
      <c r="A67" s="33"/>
      <c r="B67" s="27"/>
      <c r="C67" s="11"/>
      <c r="D67" s="57"/>
      <c r="E67" s="34"/>
    </row>
    <row r="68" spans="1:5" x14ac:dyDescent="0.25">
      <c r="A68" s="33"/>
      <c r="B68" s="27"/>
      <c r="C68" s="11"/>
      <c r="D68" s="57"/>
      <c r="E68" s="34"/>
    </row>
    <row r="69" spans="1:5" x14ac:dyDescent="0.25">
      <c r="A69" s="33"/>
      <c r="B69" s="27"/>
      <c r="C69" s="11"/>
      <c r="D69" s="57"/>
      <c r="E69" s="34"/>
    </row>
    <row r="70" spans="1:5" x14ac:dyDescent="0.25">
      <c r="A70" s="33"/>
      <c r="B70" s="54" t="s">
        <v>51</v>
      </c>
      <c r="C70" s="11"/>
      <c r="D70" s="32"/>
      <c r="E70" s="34"/>
    </row>
    <row r="71" spans="1:5" x14ac:dyDescent="0.25">
      <c r="A71" s="33"/>
      <c r="B71" s="56" t="s">
        <v>50</v>
      </c>
      <c r="C71" s="11"/>
      <c r="D71" s="32"/>
      <c r="E71" s="34"/>
    </row>
    <row r="72" spans="1:5" x14ac:dyDescent="0.25">
      <c r="A72" s="58"/>
      <c r="B72" s="59"/>
      <c r="C72" s="59"/>
      <c r="D72" s="60"/>
      <c r="E72" s="34"/>
    </row>
    <row r="73" spans="1:5" x14ac:dyDescent="0.25">
      <c r="D73" s="34"/>
      <c r="E73" s="34"/>
    </row>
    <row r="74" spans="1:5" x14ac:dyDescent="0.25">
      <c r="D74" s="34"/>
      <c r="E74" s="34"/>
    </row>
    <row r="75" spans="1:5" x14ac:dyDescent="0.25">
      <c r="D75" s="34"/>
      <c r="E75" s="34"/>
    </row>
    <row r="76" spans="1:5" x14ac:dyDescent="0.25">
      <c r="D76" s="34"/>
      <c r="E76" s="34"/>
    </row>
    <row r="77" spans="1:5" x14ac:dyDescent="0.25">
      <c r="D77" s="34"/>
      <c r="E77" s="34"/>
    </row>
    <row r="78" spans="1:5" x14ac:dyDescent="0.25">
      <c r="D78" s="34"/>
      <c r="E78" s="34"/>
    </row>
    <row r="79" spans="1:5" x14ac:dyDescent="0.25">
      <c r="D79" s="34"/>
      <c r="E79" s="34"/>
    </row>
    <row r="80" spans="1:5" x14ac:dyDescent="0.25">
      <c r="D80" s="34"/>
      <c r="E80" s="34"/>
    </row>
    <row r="81" spans="4:5" x14ac:dyDescent="0.25">
      <c r="D81" s="34"/>
      <c r="E81" s="34"/>
    </row>
    <row r="82" spans="4:5" x14ac:dyDescent="0.25">
      <c r="D82" s="34"/>
      <c r="E82" s="34"/>
    </row>
    <row r="83" spans="4:5" x14ac:dyDescent="0.25">
      <c r="D83" s="34"/>
      <c r="E83" s="34"/>
    </row>
    <row r="84" spans="4:5" x14ac:dyDescent="0.25">
      <c r="D84" s="34"/>
      <c r="E84" s="34"/>
    </row>
    <row r="85" spans="4:5" x14ac:dyDescent="0.25">
      <c r="D85" s="34"/>
      <c r="E85" s="34"/>
    </row>
    <row r="86" spans="4:5" x14ac:dyDescent="0.25">
      <c r="D86" s="34"/>
      <c r="E86" s="34"/>
    </row>
  </sheetData>
  <mergeCells count="4">
    <mergeCell ref="B1:D1"/>
    <mergeCell ref="B2:D2"/>
    <mergeCell ref="B3:D3"/>
    <mergeCell ref="B6:D8"/>
  </mergeCells>
  <conditionalFormatting sqref="D60">
    <cfRule type="cellIs" dxfId="9" priority="1" operator="equal">
      <formula>"Inhabilitado"</formula>
    </cfRule>
  </conditionalFormatting>
  <printOptions horizontalCentered="1"/>
  <pageMargins left="0.70866141732283472" right="0.70866141732283472" top="0.74803149606299213" bottom="0.74803149606299213" header="0.31496062992125984" footer="0.31496062992125984"/>
  <pageSetup scale="58" fitToWidth="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
  <sheetViews>
    <sheetView topLeftCell="A85" zoomScale="90" zoomScaleNormal="90" zoomScaleSheetLayoutView="90" workbookViewId="0">
      <selection activeCell="F52" sqref="F52"/>
    </sheetView>
  </sheetViews>
  <sheetFormatPr baseColWidth="10" defaultColWidth="11.42578125" defaultRowHeight="15" x14ac:dyDescent="0.25"/>
  <cols>
    <col min="1" max="1" width="9.5703125" style="1" customWidth="1"/>
    <col min="2" max="2" width="74.140625" style="1" customWidth="1"/>
    <col min="3" max="3" width="1.5703125" style="1" customWidth="1"/>
    <col min="4" max="4" width="47.7109375" style="61" customWidth="1"/>
    <col min="5" max="5" width="26.42578125" style="61" customWidth="1"/>
    <col min="6" max="16384" width="11.42578125" style="1"/>
  </cols>
  <sheetData>
    <row r="1" spans="1:5" x14ac:dyDescent="0.25">
      <c r="B1" s="4" t="s">
        <v>0</v>
      </c>
      <c r="C1" s="4"/>
      <c r="D1" s="4"/>
      <c r="E1" s="3"/>
    </row>
    <row r="2" spans="1:5" x14ac:dyDescent="0.25">
      <c r="B2" s="4" t="s">
        <v>1</v>
      </c>
      <c r="C2" s="4"/>
      <c r="D2" s="4"/>
      <c r="E2" s="3"/>
    </row>
    <row r="3" spans="1:5" x14ac:dyDescent="0.25">
      <c r="B3" s="4" t="s">
        <v>61</v>
      </c>
      <c r="C3" s="4"/>
      <c r="D3" s="4"/>
      <c r="E3" s="1"/>
    </row>
    <row r="4" spans="1:5" x14ac:dyDescent="0.25">
      <c r="A4" s="5"/>
      <c r="B4" s="6"/>
      <c r="C4" s="6"/>
      <c r="D4" s="7"/>
      <c r="E4" s="7"/>
    </row>
    <row r="5" spans="1:5" x14ac:dyDescent="0.25">
      <c r="A5" s="5"/>
      <c r="B5" s="8" t="s">
        <v>2</v>
      </c>
      <c r="C5" s="6"/>
      <c r="D5" s="9"/>
      <c r="E5" s="9"/>
    </row>
    <row r="6" spans="1:5" ht="14.25" customHeight="1" x14ac:dyDescent="0.25">
      <c r="A6" s="5"/>
      <c r="B6" s="10" t="s">
        <v>3</v>
      </c>
      <c r="C6" s="10"/>
      <c r="D6" s="10"/>
      <c r="E6" s="11"/>
    </row>
    <row r="7" spans="1:5" x14ac:dyDescent="0.25">
      <c r="A7" s="5"/>
      <c r="B7" s="10"/>
      <c r="C7" s="10"/>
      <c r="D7" s="10"/>
      <c r="E7" s="11"/>
    </row>
    <row r="8" spans="1:5" x14ac:dyDescent="0.25">
      <c r="A8" s="5"/>
      <c r="B8" s="10"/>
      <c r="C8" s="10"/>
      <c r="D8" s="10"/>
      <c r="E8" s="11"/>
    </row>
    <row r="9" spans="1:5" x14ac:dyDescent="0.25">
      <c r="A9" s="5"/>
      <c r="B9" s="11"/>
      <c r="C9" s="11"/>
      <c r="D9" s="11"/>
      <c r="E9" s="11"/>
    </row>
    <row r="10" spans="1:5" s="15" customFormat="1" x14ac:dyDescent="0.25">
      <c r="A10" s="12"/>
      <c r="B10" s="13"/>
      <c r="C10" s="13"/>
      <c r="D10" s="14" t="s">
        <v>60</v>
      </c>
      <c r="E10" s="14"/>
    </row>
    <row r="11" spans="1:5" x14ac:dyDescent="0.25">
      <c r="A11" s="5"/>
      <c r="B11" s="6"/>
      <c r="C11" s="6"/>
      <c r="D11" s="9" t="s">
        <v>58</v>
      </c>
      <c r="E11" s="9"/>
    </row>
    <row r="12" spans="1:5" x14ac:dyDescent="0.25">
      <c r="A12" s="16" t="s">
        <v>6</v>
      </c>
      <c r="B12" s="11"/>
      <c r="C12" s="11"/>
      <c r="D12" s="17"/>
      <c r="E12" s="17"/>
    </row>
    <row r="13" spans="1:5" x14ac:dyDescent="0.25">
      <c r="A13" s="18" t="s">
        <v>7</v>
      </c>
      <c r="B13" s="19" t="s">
        <v>8</v>
      </c>
      <c r="C13" s="11"/>
      <c r="D13" s="20"/>
      <c r="E13" s="17"/>
    </row>
    <row r="14" spans="1:5" s="23" customFormat="1" ht="114.75" x14ac:dyDescent="0.25">
      <c r="A14" s="18"/>
      <c r="B14" s="21" t="s">
        <v>9</v>
      </c>
      <c r="C14" s="11"/>
      <c r="D14" s="17" t="s">
        <v>10</v>
      </c>
      <c r="E14" s="22"/>
    </row>
    <row r="15" spans="1:5" s="23" customFormat="1" ht="12.75" x14ac:dyDescent="0.25">
      <c r="A15" s="18"/>
      <c r="B15" s="24" t="s">
        <v>11</v>
      </c>
      <c r="C15" s="11"/>
      <c r="D15" s="20"/>
      <c r="E15" s="22"/>
    </row>
    <row r="16" spans="1:5" s="23" customFormat="1" ht="12.75" x14ac:dyDescent="0.25">
      <c r="A16" s="18" t="s">
        <v>12</v>
      </c>
      <c r="B16" s="21" t="s">
        <v>13</v>
      </c>
      <c r="C16" s="11"/>
      <c r="D16" s="17" t="s">
        <v>10</v>
      </c>
      <c r="E16" s="22"/>
    </row>
    <row r="17" spans="1:5" s="27" customFormat="1" ht="25.5" x14ac:dyDescent="0.25">
      <c r="A17" s="25" t="s">
        <v>14</v>
      </c>
      <c r="B17" s="21" t="s">
        <v>15</v>
      </c>
      <c r="C17" s="11"/>
      <c r="D17" s="17" t="s">
        <v>10</v>
      </c>
      <c r="E17" s="26"/>
    </row>
    <row r="18" spans="1:5" s="27" customFormat="1" ht="12.75" x14ac:dyDescent="0.25">
      <c r="A18" s="25" t="s">
        <v>16</v>
      </c>
      <c r="B18" s="21" t="s">
        <v>17</v>
      </c>
      <c r="C18" s="11"/>
      <c r="D18" s="17" t="s">
        <v>10</v>
      </c>
      <c r="E18" s="28"/>
    </row>
    <row r="19" spans="1:5" s="27" customFormat="1" ht="25.5" x14ac:dyDescent="0.25">
      <c r="A19" s="25" t="s">
        <v>18</v>
      </c>
      <c r="B19" s="21" t="s">
        <v>19</v>
      </c>
      <c r="C19" s="11"/>
      <c r="D19" s="29" t="s">
        <v>10</v>
      </c>
      <c r="E19" s="26"/>
    </row>
    <row r="20" spans="1:5" s="27" customFormat="1" ht="12.75" x14ac:dyDescent="0.25">
      <c r="A20" s="25" t="s">
        <v>20</v>
      </c>
      <c r="B20" s="21" t="s">
        <v>21</v>
      </c>
      <c r="C20" s="11"/>
      <c r="D20" s="17" t="s">
        <v>10</v>
      </c>
      <c r="E20" s="28"/>
    </row>
    <row r="21" spans="1:5" ht="84" customHeight="1" x14ac:dyDescent="0.25">
      <c r="A21" s="25"/>
      <c r="B21" s="21" t="s">
        <v>22</v>
      </c>
      <c r="C21" s="30"/>
      <c r="D21" s="31" t="s">
        <v>23</v>
      </c>
      <c r="E21" s="32"/>
    </row>
    <row r="22" spans="1:5" x14ac:dyDescent="0.25">
      <c r="A22" s="33"/>
      <c r="B22" s="11" t="s">
        <v>24</v>
      </c>
      <c r="C22" s="27"/>
      <c r="D22" s="32"/>
      <c r="E22" s="34"/>
    </row>
    <row r="23" spans="1:5" x14ac:dyDescent="0.25">
      <c r="A23" s="33"/>
      <c r="B23" s="11" t="s">
        <v>25</v>
      </c>
      <c r="C23" s="27"/>
      <c r="D23" s="32"/>
      <c r="E23" s="34"/>
    </row>
    <row r="24" spans="1:5" ht="45" customHeight="1" x14ac:dyDescent="0.25">
      <c r="A24" s="33"/>
      <c r="B24" s="30" t="s">
        <v>26</v>
      </c>
      <c r="C24" s="11"/>
      <c r="D24" s="35"/>
      <c r="E24" s="34"/>
    </row>
    <row r="25" spans="1:5" x14ac:dyDescent="0.25">
      <c r="A25" s="25" t="s">
        <v>28</v>
      </c>
      <c r="B25" s="30" t="s">
        <v>29</v>
      </c>
      <c r="C25" s="11"/>
      <c r="D25" s="35" t="s">
        <v>10</v>
      </c>
      <c r="E25" s="34"/>
    </row>
    <row r="26" spans="1:5" x14ac:dyDescent="0.25">
      <c r="A26" s="33"/>
      <c r="B26" s="11" t="s">
        <v>30</v>
      </c>
      <c r="C26" s="11"/>
      <c r="D26" s="35"/>
      <c r="E26" s="34"/>
    </row>
    <row r="27" spans="1:5" x14ac:dyDescent="0.25">
      <c r="A27" s="33"/>
      <c r="B27" s="11" t="s">
        <v>31</v>
      </c>
      <c r="C27" s="11"/>
      <c r="D27" s="35"/>
      <c r="E27" s="34"/>
    </row>
    <row r="28" spans="1:5" x14ac:dyDescent="0.25">
      <c r="A28" s="33"/>
      <c r="B28" s="11"/>
      <c r="C28" s="11"/>
      <c r="D28" s="35"/>
      <c r="E28" s="34"/>
    </row>
    <row r="29" spans="1:5" x14ac:dyDescent="0.2">
      <c r="A29" s="33"/>
      <c r="B29" s="36" t="s">
        <v>32</v>
      </c>
      <c r="C29" s="11"/>
      <c r="D29" s="37"/>
      <c r="E29" s="34"/>
    </row>
    <row r="30" spans="1:5" x14ac:dyDescent="0.25">
      <c r="A30" s="33"/>
      <c r="B30" s="11"/>
      <c r="C30" s="11"/>
      <c r="D30" s="37"/>
      <c r="E30" s="34"/>
    </row>
    <row r="31" spans="1:5" x14ac:dyDescent="0.2">
      <c r="A31" s="33"/>
      <c r="B31" s="38" t="s">
        <v>33</v>
      </c>
      <c r="C31" s="39"/>
      <c r="D31" s="40">
        <f>IFERROR((D32-D33),0)</f>
        <v>5423509597</v>
      </c>
      <c r="E31" s="34"/>
    </row>
    <row r="32" spans="1:5" x14ac:dyDescent="0.2">
      <c r="A32" s="33"/>
      <c r="B32" s="41" t="s">
        <v>34</v>
      </c>
      <c r="C32" s="11"/>
      <c r="D32" s="42">
        <f>+'[8]Registro de cifras'!D7</f>
        <v>7198313286</v>
      </c>
      <c r="E32" s="34"/>
    </row>
    <row r="33" spans="1:6" x14ac:dyDescent="0.2">
      <c r="A33" s="33"/>
      <c r="B33" s="43"/>
      <c r="C33" s="11"/>
      <c r="D33" s="42">
        <f>+'[8]Registro de cifras'!D11</f>
        <v>1774803689</v>
      </c>
      <c r="E33" s="34"/>
    </row>
    <row r="34" spans="1:6" x14ac:dyDescent="0.2">
      <c r="A34" s="33"/>
      <c r="B34" s="44"/>
      <c r="C34" s="45"/>
      <c r="D34" s="46" t="str">
        <f>IF(D31&gt;='[8]Registro de cifras'!D38,"Cumple","Rechazada")</f>
        <v>Cumple</v>
      </c>
      <c r="E34" s="34"/>
      <c r="F34" s="34"/>
    </row>
    <row r="35" spans="1:6" x14ac:dyDescent="0.25">
      <c r="A35" s="33"/>
      <c r="B35" s="11"/>
      <c r="C35" s="11"/>
      <c r="D35" s="37"/>
      <c r="E35" s="1"/>
    </row>
    <row r="36" spans="1:6" x14ac:dyDescent="0.2">
      <c r="A36" s="33"/>
      <c r="B36" s="38" t="s">
        <v>35</v>
      </c>
      <c r="C36" s="39"/>
      <c r="D36" s="67">
        <f>(IFERROR((D37/D38),2))</f>
        <v>0.33702160009898807</v>
      </c>
      <c r="E36" s="34"/>
    </row>
    <row r="37" spans="1:6" x14ac:dyDescent="0.2">
      <c r="A37" s="33"/>
      <c r="B37" s="68" t="s">
        <v>36</v>
      </c>
      <c r="C37" s="39"/>
      <c r="D37" s="69">
        <f>'[8]Registro de cifras'!D13</f>
        <v>4408333544</v>
      </c>
      <c r="E37" s="34"/>
    </row>
    <row r="38" spans="1:6" x14ac:dyDescent="0.2">
      <c r="A38" s="33"/>
      <c r="B38" s="43" t="s">
        <v>37</v>
      </c>
      <c r="C38" s="11"/>
      <c r="D38" s="42">
        <f>'[8]Registro de cifras'!D9</f>
        <v>13080270056</v>
      </c>
      <c r="E38" s="34"/>
    </row>
    <row r="39" spans="1:6" x14ac:dyDescent="0.2">
      <c r="A39" s="33"/>
      <c r="B39" s="44"/>
      <c r="C39" s="45"/>
      <c r="D39" s="46" t="str">
        <f>IF(D36&lt;=75%,"Cumple","Rechazada")</f>
        <v>Cumple</v>
      </c>
      <c r="E39" s="34"/>
    </row>
    <row r="40" spans="1:6" x14ac:dyDescent="0.25">
      <c r="A40" s="33"/>
      <c r="B40" s="11"/>
      <c r="C40" s="11"/>
      <c r="D40" s="37"/>
      <c r="E40" s="34"/>
    </row>
    <row r="41" spans="1:6" x14ac:dyDescent="0.2">
      <c r="A41" s="33"/>
      <c r="B41" s="38" t="s">
        <v>38</v>
      </c>
      <c r="C41" s="39"/>
      <c r="D41" s="49">
        <f>IFERROR((D42/D43),0)</f>
        <v>4.0558363331190934</v>
      </c>
      <c r="E41" s="34"/>
    </row>
    <row r="42" spans="1:6" x14ac:dyDescent="0.2">
      <c r="A42" s="33"/>
      <c r="B42" s="48" t="s">
        <v>39</v>
      </c>
      <c r="C42" s="11"/>
      <c r="D42" s="42">
        <f>'[8]Registro de cifras'!D7</f>
        <v>7198313286</v>
      </c>
      <c r="E42" s="34"/>
    </row>
    <row r="43" spans="1:6" x14ac:dyDescent="0.2">
      <c r="A43" s="33"/>
      <c r="B43" s="43" t="s">
        <v>40</v>
      </c>
      <c r="C43" s="11"/>
      <c r="D43" s="42">
        <f>'[8]Registro de cifras'!D11</f>
        <v>1774803689</v>
      </c>
      <c r="E43" s="34"/>
    </row>
    <row r="44" spans="1:6" x14ac:dyDescent="0.2">
      <c r="A44" s="33"/>
      <c r="B44" s="44"/>
      <c r="C44" s="45"/>
      <c r="D44" s="46" t="str">
        <f>IF(D41&gt;=1,"Cumple","Rechazada")</f>
        <v>Cumple</v>
      </c>
      <c r="E44" s="34"/>
    </row>
    <row r="45" spans="1:6" x14ac:dyDescent="0.25">
      <c r="A45" s="33"/>
      <c r="B45" s="11"/>
      <c r="C45" s="11"/>
      <c r="D45" s="37"/>
      <c r="E45" s="34"/>
    </row>
    <row r="46" spans="1:6" x14ac:dyDescent="0.2">
      <c r="A46" s="33"/>
      <c r="B46" s="36" t="s">
        <v>41</v>
      </c>
      <c r="C46" s="11"/>
      <c r="D46" s="37"/>
      <c r="E46" s="34"/>
    </row>
    <row r="47" spans="1:6" x14ac:dyDescent="0.25">
      <c r="A47" s="33"/>
      <c r="B47" s="11"/>
      <c r="C47" s="11"/>
      <c r="D47" s="37"/>
      <c r="E47" s="34"/>
    </row>
    <row r="48" spans="1:6" x14ac:dyDescent="0.2">
      <c r="A48" s="33"/>
      <c r="B48" s="38" t="s">
        <v>42</v>
      </c>
      <c r="C48" s="39"/>
      <c r="D48" s="47">
        <f>IFERROR((D49/D50),0)</f>
        <v>0.25393500891165488</v>
      </c>
      <c r="E48" s="34"/>
    </row>
    <row r="49" spans="1:5" x14ac:dyDescent="0.2">
      <c r="A49" s="33"/>
      <c r="B49" s="48" t="s">
        <v>43</v>
      </c>
      <c r="C49" s="11"/>
      <c r="D49" s="42">
        <f>+'[8]Registro de cifras'!D26</f>
        <v>1729941253</v>
      </c>
      <c r="E49" s="34"/>
    </row>
    <row r="50" spans="1:5" x14ac:dyDescent="0.2">
      <c r="A50" s="33"/>
      <c r="B50" s="43" t="s">
        <v>44</v>
      </c>
      <c r="C50" s="11"/>
      <c r="D50" s="42">
        <f>+'[8]Registro de cifras'!D24</f>
        <v>6812535461</v>
      </c>
      <c r="E50" s="34"/>
    </row>
    <row r="51" spans="1:5" x14ac:dyDescent="0.2">
      <c r="A51" s="33"/>
      <c r="B51" s="44"/>
      <c r="C51" s="45"/>
      <c r="D51" s="46" t="str">
        <f>IF(D48&gt;=0.5%,"Cumple","Rechazada")</f>
        <v>Cumple</v>
      </c>
      <c r="E51" s="34"/>
    </row>
    <row r="52" spans="1:5" x14ac:dyDescent="0.2">
      <c r="A52" s="33"/>
      <c r="B52" s="50"/>
      <c r="C52" s="11"/>
      <c r="D52" s="37"/>
      <c r="E52" s="34"/>
    </row>
    <row r="53" spans="1:5" x14ac:dyDescent="0.2">
      <c r="A53" s="33"/>
      <c r="B53" s="38" t="s">
        <v>45</v>
      </c>
      <c r="C53" s="39"/>
      <c r="D53" s="47">
        <f>IFERROR((D54/D55),0)</f>
        <v>5.006387621062542E-2</v>
      </c>
      <c r="E53" s="34"/>
    </row>
    <row r="54" spans="1:5" x14ac:dyDescent="0.2">
      <c r="A54" s="33"/>
      <c r="B54" s="48" t="s">
        <v>46</v>
      </c>
      <c r="C54" s="11"/>
      <c r="D54" s="42">
        <f>+'[8]Registro de cifras'!D30</f>
        <v>341061932</v>
      </c>
      <c r="E54" s="34"/>
    </row>
    <row r="55" spans="1:5" x14ac:dyDescent="0.2">
      <c r="A55" s="33"/>
      <c r="B55" s="43" t="s">
        <v>44</v>
      </c>
      <c r="C55" s="11"/>
      <c r="D55" s="42">
        <f>+'[8]Registro de cifras'!D24</f>
        <v>6812535461</v>
      </c>
      <c r="E55" s="34"/>
    </row>
    <row r="56" spans="1:5" x14ac:dyDescent="0.2">
      <c r="A56" s="33"/>
      <c r="B56" s="44"/>
      <c r="C56" s="45"/>
      <c r="D56" s="46" t="str">
        <f>IF(D53&gt;=0.1%,"Cumple","Rechazada")</f>
        <v>Cumple</v>
      </c>
      <c r="E56" s="34"/>
    </row>
    <row r="57" spans="1:5" x14ac:dyDescent="0.2">
      <c r="A57" s="33"/>
      <c r="B57" s="50"/>
      <c r="C57" s="11"/>
      <c r="D57" s="37"/>
      <c r="E57" s="34"/>
    </row>
    <row r="58" spans="1:5" x14ac:dyDescent="0.2">
      <c r="A58" s="33"/>
      <c r="B58" s="50"/>
      <c r="C58" s="11"/>
      <c r="D58" s="37"/>
      <c r="E58" s="34"/>
    </row>
    <row r="59" spans="1:5" x14ac:dyDescent="0.2">
      <c r="A59" s="33"/>
      <c r="B59" s="50"/>
      <c r="C59" s="11"/>
      <c r="D59" s="51"/>
      <c r="E59" s="34"/>
    </row>
    <row r="60" spans="1:5" x14ac:dyDescent="0.2">
      <c r="A60" s="33"/>
      <c r="B60" s="50"/>
      <c r="C60" s="11"/>
      <c r="D60" s="63" t="str">
        <f>IF(AND(D44="Cumple",D51="Cumple",D56="Cumple",D39="Cumple",D34="Cumple",D25="Cumple",D20="Cumple",D19="Cumple",D18="Cumple",D17="Cumple",D16="Cumple",D14="Cumple"),"Habilitado","Inhabilitado")</f>
        <v>Habilitado</v>
      </c>
      <c r="E60" s="34"/>
    </row>
    <row r="61" spans="1:5" x14ac:dyDescent="0.2">
      <c r="A61" s="33"/>
      <c r="B61" s="50"/>
      <c r="C61" s="11"/>
      <c r="D61" s="52"/>
      <c r="E61" s="34"/>
    </row>
    <row r="62" spans="1:5" x14ac:dyDescent="0.25">
      <c r="A62" s="33"/>
      <c r="B62" s="11" t="s">
        <v>47</v>
      </c>
      <c r="C62" s="11"/>
      <c r="D62" s="53"/>
      <c r="E62" s="34"/>
    </row>
    <row r="63" spans="1:5" x14ac:dyDescent="0.25">
      <c r="A63" s="33"/>
      <c r="B63" s="11"/>
      <c r="C63" s="11"/>
      <c r="D63" s="32"/>
      <c r="E63" s="34"/>
    </row>
    <row r="64" spans="1:5" x14ac:dyDescent="0.25">
      <c r="A64" s="33"/>
      <c r="B64" s="11"/>
      <c r="C64" s="11"/>
      <c r="D64" s="32"/>
      <c r="E64" s="34"/>
    </row>
    <row r="65" spans="1:5" x14ac:dyDescent="0.25">
      <c r="A65" s="33"/>
      <c r="B65" s="54" t="s">
        <v>48</v>
      </c>
      <c r="C65" s="11"/>
      <c r="D65" s="55" t="s">
        <v>49</v>
      </c>
      <c r="E65" s="34"/>
    </row>
    <row r="66" spans="1:5" x14ac:dyDescent="0.25">
      <c r="A66" s="33"/>
      <c r="B66" s="56" t="s">
        <v>50</v>
      </c>
      <c r="C66" s="11"/>
      <c r="D66" s="57" t="s">
        <v>50</v>
      </c>
      <c r="E66" s="34"/>
    </row>
    <row r="67" spans="1:5" x14ac:dyDescent="0.25">
      <c r="A67" s="33"/>
      <c r="B67" s="27"/>
      <c r="C67" s="11"/>
      <c r="D67" s="57"/>
      <c r="E67" s="34"/>
    </row>
    <row r="68" spans="1:5" x14ac:dyDescent="0.25">
      <c r="A68" s="33"/>
      <c r="B68" s="27"/>
      <c r="C68" s="11"/>
      <c r="D68" s="57"/>
      <c r="E68" s="34"/>
    </row>
    <row r="69" spans="1:5" x14ac:dyDescent="0.25">
      <c r="A69" s="33"/>
      <c r="B69" s="27"/>
      <c r="C69" s="11"/>
      <c r="D69" s="57"/>
      <c r="E69" s="34"/>
    </row>
    <row r="70" spans="1:5" x14ac:dyDescent="0.25">
      <c r="A70" s="33"/>
      <c r="B70" s="54" t="s">
        <v>51</v>
      </c>
      <c r="C70" s="11"/>
      <c r="D70" s="32"/>
      <c r="E70" s="34"/>
    </row>
    <row r="71" spans="1:5" x14ac:dyDescent="0.25">
      <c r="A71" s="33"/>
      <c r="B71" s="56" t="s">
        <v>50</v>
      </c>
      <c r="C71" s="11"/>
      <c r="D71" s="32"/>
      <c r="E71" s="34"/>
    </row>
    <row r="72" spans="1:5" x14ac:dyDescent="0.25">
      <c r="A72" s="58"/>
      <c r="B72" s="59"/>
      <c r="C72" s="59"/>
      <c r="D72" s="60"/>
      <c r="E72" s="34"/>
    </row>
    <row r="73" spans="1:5" x14ac:dyDescent="0.25">
      <c r="D73" s="34"/>
      <c r="E73" s="34"/>
    </row>
    <row r="74" spans="1:5" x14ac:dyDescent="0.25">
      <c r="D74" s="34"/>
      <c r="E74" s="34"/>
    </row>
    <row r="75" spans="1:5" x14ac:dyDescent="0.25">
      <c r="D75" s="34"/>
      <c r="E75" s="34"/>
    </row>
    <row r="76" spans="1:5" x14ac:dyDescent="0.25">
      <c r="D76" s="34"/>
      <c r="E76" s="34"/>
    </row>
    <row r="77" spans="1:5" x14ac:dyDescent="0.25">
      <c r="D77" s="34"/>
      <c r="E77" s="34"/>
    </row>
    <row r="78" spans="1:5" x14ac:dyDescent="0.25">
      <c r="D78" s="34"/>
      <c r="E78" s="34"/>
    </row>
    <row r="79" spans="1:5" x14ac:dyDescent="0.25">
      <c r="D79" s="34"/>
      <c r="E79" s="34"/>
    </row>
    <row r="80" spans="1:5" x14ac:dyDescent="0.25">
      <c r="D80" s="34"/>
      <c r="E80" s="34"/>
    </row>
    <row r="81" spans="4:5" x14ac:dyDescent="0.25">
      <c r="D81" s="34"/>
      <c r="E81" s="34"/>
    </row>
    <row r="82" spans="4:5" x14ac:dyDescent="0.25">
      <c r="D82" s="34"/>
      <c r="E82" s="34"/>
    </row>
    <row r="83" spans="4:5" x14ac:dyDescent="0.25">
      <c r="D83" s="34"/>
      <c r="E83" s="34"/>
    </row>
    <row r="84" spans="4:5" x14ac:dyDescent="0.25">
      <c r="D84" s="34"/>
      <c r="E84" s="34"/>
    </row>
    <row r="85" spans="4:5" x14ac:dyDescent="0.25">
      <c r="D85" s="34"/>
      <c r="E85" s="34"/>
    </row>
    <row r="86" spans="4:5" x14ac:dyDescent="0.25">
      <c r="D86" s="34"/>
      <c r="E86" s="34"/>
    </row>
  </sheetData>
  <mergeCells count="4">
    <mergeCell ref="B1:D1"/>
    <mergeCell ref="B2:D2"/>
    <mergeCell ref="B3:D3"/>
    <mergeCell ref="B6:D8"/>
  </mergeCells>
  <conditionalFormatting sqref="D60">
    <cfRule type="cellIs" dxfId="8" priority="1" operator="equal">
      <formula>"Inhabilitado"</formula>
    </cfRule>
  </conditionalFormatting>
  <printOptions horizontalCentered="1"/>
  <pageMargins left="0.70866141732283472" right="0.70866141732283472" top="0.74803149606299213" bottom="0.74803149606299213" header="0.31496062992125984" footer="0.31496062992125984"/>
  <pageSetup scale="58"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6"/>
  <sheetViews>
    <sheetView topLeftCell="A49" zoomScale="90" zoomScaleNormal="90" zoomScaleSheetLayoutView="90" workbookViewId="0">
      <selection activeCell="D60" sqref="D60"/>
    </sheetView>
  </sheetViews>
  <sheetFormatPr baseColWidth="10" defaultColWidth="11.42578125" defaultRowHeight="15" x14ac:dyDescent="0.25"/>
  <cols>
    <col min="1" max="1" width="9.5703125" style="1" customWidth="1"/>
    <col min="2" max="2" width="74.140625" style="1" customWidth="1"/>
    <col min="3" max="3" width="1.5703125" style="1" customWidth="1"/>
    <col min="4" max="4" width="47.7109375" style="61" customWidth="1"/>
    <col min="5" max="5" width="26.42578125" style="61" customWidth="1"/>
    <col min="6" max="16384" width="11.42578125" style="1"/>
  </cols>
  <sheetData>
    <row r="1" spans="1:5" x14ac:dyDescent="0.25">
      <c r="B1" s="4" t="s">
        <v>0</v>
      </c>
      <c r="C1" s="4"/>
      <c r="D1" s="4"/>
      <c r="E1" s="3"/>
    </row>
    <row r="2" spans="1:5" x14ac:dyDescent="0.25">
      <c r="B2" s="4" t="s">
        <v>1</v>
      </c>
      <c r="C2" s="4"/>
      <c r="D2" s="4"/>
      <c r="E2" s="3"/>
    </row>
    <row r="3" spans="1:5" x14ac:dyDescent="0.25">
      <c r="B3" s="4" t="s">
        <v>59</v>
      </c>
      <c r="C3" s="4"/>
      <c r="D3" s="4"/>
      <c r="E3" s="1"/>
    </row>
    <row r="4" spans="1:5" x14ac:dyDescent="0.25">
      <c r="A4" s="5"/>
      <c r="B4" s="6"/>
      <c r="C4" s="6"/>
      <c r="D4" s="7"/>
      <c r="E4" s="7"/>
    </row>
    <row r="5" spans="1:5" x14ac:dyDescent="0.25">
      <c r="A5" s="5"/>
      <c r="B5" s="8" t="s">
        <v>2</v>
      </c>
      <c r="C5" s="6"/>
      <c r="D5" s="9"/>
      <c r="E5" s="9"/>
    </row>
    <row r="6" spans="1:5" ht="14.25" customHeight="1" x14ac:dyDescent="0.25">
      <c r="A6" s="5"/>
      <c r="B6" s="10" t="s">
        <v>3</v>
      </c>
      <c r="C6" s="10"/>
      <c r="D6" s="10"/>
      <c r="E6" s="11"/>
    </row>
    <row r="7" spans="1:5" x14ac:dyDescent="0.25">
      <c r="A7" s="5"/>
      <c r="B7" s="10"/>
      <c r="C7" s="10"/>
      <c r="D7" s="10"/>
      <c r="E7" s="11"/>
    </row>
    <row r="8" spans="1:5" x14ac:dyDescent="0.25">
      <c r="A8" s="5"/>
      <c r="B8" s="10"/>
      <c r="C8" s="10"/>
      <c r="D8" s="10"/>
      <c r="E8" s="11"/>
    </row>
    <row r="9" spans="1:5" x14ac:dyDescent="0.25">
      <c r="A9" s="5"/>
      <c r="B9" s="11"/>
      <c r="C9" s="11"/>
      <c r="D9" s="11"/>
      <c r="E9" s="11"/>
    </row>
    <row r="10" spans="1:5" s="15" customFormat="1" x14ac:dyDescent="0.25">
      <c r="A10" s="12"/>
      <c r="B10" s="13"/>
      <c r="C10" s="13"/>
      <c r="D10" s="14" t="s">
        <v>60</v>
      </c>
      <c r="E10" s="14"/>
    </row>
    <row r="11" spans="1:5" x14ac:dyDescent="0.25">
      <c r="A11" s="5"/>
      <c r="B11" s="6"/>
      <c r="C11" s="6"/>
      <c r="D11" s="9" t="s">
        <v>58</v>
      </c>
      <c r="E11" s="9"/>
    </row>
    <row r="12" spans="1:5" x14ac:dyDescent="0.25">
      <c r="A12" s="16" t="s">
        <v>6</v>
      </c>
      <c r="B12" s="11"/>
      <c r="C12" s="11"/>
      <c r="D12" s="17"/>
      <c r="E12" s="17"/>
    </row>
    <row r="13" spans="1:5" x14ac:dyDescent="0.25">
      <c r="A13" s="18" t="s">
        <v>7</v>
      </c>
      <c r="B13" s="19" t="s">
        <v>8</v>
      </c>
      <c r="C13" s="11"/>
      <c r="D13" s="20"/>
      <c r="E13" s="17"/>
    </row>
    <row r="14" spans="1:5" s="23" customFormat="1" ht="114.75" x14ac:dyDescent="0.25">
      <c r="A14" s="18"/>
      <c r="B14" s="21" t="s">
        <v>9</v>
      </c>
      <c r="C14" s="11"/>
      <c r="D14" s="17" t="s">
        <v>10</v>
      </c>
      <c r="E14" s="22"/>
    </row>
    <row r="15" spans="1:5" s="23" customFormat="1" ht="12.75" x14ac:dyDescent="0.25">
      <c r="A15" s="18"/>
      <c r="B15" s="24" t="s">
        <v>11</v>
      </c>
      <c r="C15" s="11"/>
      <c r="D15" s="20"/>
      <c r="E15" s="22"/>
    </row>
    <row r="16" spans="1:5" s="23" customFormat="1" ht="12.75" x14ac:dyDescent="0.25">
      <c r="A16" s="18" t="s">
        <v>12</v>
      </c>
      <c r="B16" s="21" t="s">
        <v>13</v>
      </c>
      <c r="C16" s="11"/>
      <c r="D16" s="17" t="s">
        <v>10</v>
      </c>
      <c r="E16" s="22"/>
    </row>
    <row r="17" spans="1:5" s="27" customFormat="1" ht="25.5" x14ac:dyDescent="0.25">
      <c r="A17" s="25" t="s">
        <v>14</v>
      </c>
      <c r="B17" s="21" t="s">
        <v>15</v>
      </c>
      <c r="C17" s="11"/>
      <c r="D17" s="17" t="s">
        <v>10</v>
      </c>
      <c r="E17" s="26"/>
    </row>
    <row r="18" spans="1:5" s="27" customFormat="1" ht="12.75" x14ac:dyDescent="0.25">
      <c r="A18" s="25" t="s">
        <v>16</v>
      </c>
      <c r="B18" s="21" t="s">
        <v>17</v>
      </c>
      <c r="C18" s="11"/>
      <c r="D18" s="17" t="s">
        <v>10</v>
      </c>
      <c r="E18" s="28"/>
    </row>
    <row r="19" spans="1:5" s="27" customFormat="1" ht="25.5" x14ac:dyDescent="0.25">
      <c r="A19" s="25" t="s">
        <v>18</v>
      </c>
      <c r="B19" s="21" t="s">
        <v>19</v>
      </c>
      <c r="C19" s="11"/>
      <c r="D19" s="29" t="s">
        <v>10</v>
      </c>
      <c r="E19" s="26"/>
    </row>
    <row r="20" spans="1:5" s="27" customFormat="1" ht="12.75" x14ac:dyDescent="0.25">
      <c r="A20" s="25" t="s">
        <v>20</v>
      </c>
      <c r="B20" s="21" t="s">
        <v>21</v>
      </c>
      <c r="C20" s="11"/>
      <c r="D20" s="17" t="s">
        <v>10</v>
      </c>
      <c r="E20" s="28"/>
    </row>
    <row r="21" spans="1:5" ht="84" customHeight="1" x14ac:dyDescent="0.25">
      <c r="A21" s="25"/>
      <c r="B21" s="21" t="s">
        <v>22</v>
      </c>
      <c r="C21" s="30"/>
      <c r="D21" s="31" t="s">
        <v>23</v>
      </c>
      <c r="E21" s="32"/>
    </row>
    <row r="22" spans="1:5" x14ac:dyDescent="0.25">
      <c r="A22" s="33"/>
      <c r="B22" s="11" t="s">
        <v>24</v>
      </c>
      <c r="C22" s="27"/>
      <c r="D22" s="32"/>
      <c r="E22" s="34"/>
    </row>
    <row r="23" spans="1:5" x14ac:dyDescent="0.25">
      <c r="A23" s="33"/>
      <c r="B23" s="11" t="s">
        <v>25</v>
      </c>
      <c r="C23" s="27"/>
      <c r="D23" s="32"/>
      <c r="E23" s="34"/>
    </row>
    <row r="24" spans="1:5" ht="45" customHeight="1" x14ac:dyDescent="0.25">
      <c r="A24" s="33"/>
      <c r="B24" s="30" t="s">
        <v>26</v>
      </c>
      <c r="C24" s="11"/>
      <c r="D24" s="35"/>
      <c r="E24" s="34"/>
    </row>
    <row r="25" spans="1:5" x14ac:dyDescent="0.25">
      <c r="A25" s="25" t="s">
        <v>28</v>
      </c>
      <c r="B25" s="30" t="s">
        <v>29</v>
      </c>
      <c r="C25" s="11"/>
      <c r="D25" s="35" t="s">
        <v>10</v>
      </c>
      <c r="E25" s="34"/>
    </row>
    <row r="26" spans="1:5" x14ac:dyDescent="0.25">
      <c r="A26" s="33"/>
      <c r="B26" s="11" t="s">
        <v>30</v>
      </c>
      <c r="C26" s="11"/>
      <c r="D26" s="35"/>
      <c r="E26" s="34"/>
    </row>
    <row r="27" spans="1:5" x14ac:dyDescent="0.25">
      <c r="A27" s="33"/>
      <c r="B27" s="11" t="s">
        <v>31</v>
      </c>
      <c r="C27" s="11"/>
      <c r="D27" s="35"/>
      <c r="E27" s="34"/>
    </row>
    <row r="28" spans="1:5" x14ac:dyDescent="0.25">
      <c r="A28" s="33"/>
      <c r="B28" s="11"/>
      <c r="C28" s="11"/>
      <c r="D28" s="35"/>
      <c r="E28" s="34"/>
    </row>
    <row r="29" spans="1:5" x14ac:dyDescent="0.2">
      <c r="A29" s="33"/>
      <c r="B29" s="36" t="s">
        <v>32</v>
      </c>
      <c r="C29" s="11"/>
      <c r="D29" s="37"/>
      <c r="E29" s="34"/>
    </row>
    <row r="30" spans="1:5" x14ac:dyDescent="0.25">
      <c r="A30" s="33"/>
      <c r="B30" s="11"/>
      <c r="C30" s="11"/>
      <c r="D30" s="37"/>
      <c r="E30" s="34"/>
    </row>
    <row r="31" spans="1:5" x14ac:dyDescent="0.2">
      <c r="A31" s="33"/>
      <c r="B31" s="38" t="s">
        <v>33</v>
      </c>
      <c r="C31" s="39"/>
      <c r="D31" s="40">
        <f>IFERROR((D32-D33),0)</f>
        <v>5423509597</v>
      </c>
      <c r="E31" s="34"/>
    </row>
    <row r="32" spans="1:5" x14ac:dyDescent="0.2">
      <c r="A32" s="33"/>
      <c r="B32" s="41" t="s">
        <v>34</v>
      </c>
      <c r="C32" s="11"/>
      <c r="D32" s="42">
        <f>+'[9]Registro de cifras'!D7</f>
        <v>7198313286</v>
      </c>
      <c r="E32" s="34"/>
    </row>
    <row r="33" spans="1:6" x14ac:dyDescent="0.2">
      <c r="A33" s="33"/>
      <c r="B33" s="43"/>
      <c r="C33" s="11"/>
      <c r="D33" s="42">
        <f>+'[9]Registro de cifras'!D11</f>
        <v>1774803689</v>
      </c>
      <c r="E33" s="34"/>
    </row>
    <row r="34" spans="1:6" x14ac:dyDescent="0.2">
      <c r="A34" s="33"/>
      <c r="B34" s="44"/>
      <c r="C34" s="45"/>
      <c r="D34" s="46" t="str">
        <f>IF(D31&gt;='[9]Registro de cifras'!D38,"Cumple","Rechazada")</f>
        <v>Cumple</v>
      </c>
      <c r="E34" s="34"/>
      <c r="F34" s="34"/>
    </row>
    <row r="35" spans="1:6" x14ac:dyDescent="0.25">
      <c r="A35" s="33"/>
      <c r="B35" s="11"/>
      <c r="C35" s="11"/>
      <c r="D35" s="37"/>
      <c r="E35" s="1"/>
    </row>
    <row r="36" spans="1:6" x14ac:dyDescent="0.2">
      <c r="A36" s="33"/>
      <c r="B36" s="38" t="s">
        <v>35</v>
      </c>
      <c r="C36" s="39"/>
      <c r="D36" s="47">
        <f>(IFERROR((D37/D38),2))</f>
        <v>0.33702160009898807</v>
      </c>
      <c r="E36" s="34"/>
    </row>
    <row r="37" spans="1:6" x14ac:dyDescent="0.2">
      <c r="A37" s="33"/>
      <c r="B37" s="48" t="s">
        <v>36</v>
      </c>
      <c r="C37" s="11"/>
      <c r="D37" s="42">
        <f>'[9]Registro de cifras'!D13</f>
        <v>4408333544</v>
      </c>
      <c r="E37" s="34"/>
    </row>
    <row r="38" spans="1:6" x14ac:dyDescent="0.2">
      <c r="A38" s="33"/>
      <c r="B38" s="43" t="s">
        <v>37</v>
      </c>
      <c r="C38" s="11"/>
      <c r="D38" s="42">
        <f>'[9]Registro de cifras'!D9</f>
        <v>13080270056</v>
      </c>
      <c r="E38" s="34"/>
    </row>
    <row r="39" spans="1:6" x14ac:dyDescent="0.2">
      <c r="A39" s="33"/>
      <c r="B39" s="44"/>
      <c r="C39" s="45"/>
      <c r="D39" s="46" t="str">
        <f>IF(D36&lt;=75%,"Cumple","Rechazada")</f>
        <v>Cumple</v>
      </c>
      <c r="E39" s="34"/>
    </row>
    <row r="40" spans="1:6" x14ac:dyDescent="0.25">
      <c r="A40" s="33"/>
      <c r="B40" s="11"/>
      <c r="C40" s="11"/>
      <c r="D40" s="37"/>
      <c r="E40" s="34"/>
    </row>
    <row r="41" spans="1:6" x14ac:dyDescent="0.2">
      <c r="A41" s="33"/>
      <c r="B41" s="38" t="s">
        <v>38</v>
      </c>
      <c r="C41" s="39"/>
      <c r="D41" s="49">
        <f>IFERROR((D42/D43),0)</f>
        <v>4.0558363331190934</v>
      </c>
      <c r="E41" s="34"/>
    </row>
    <row r="42" spans="1:6" x14ac:dyDescent="0.2">
      <c r="A42" s="33"/>
      <c r="B42" s="48" t="s">
        <v>39</v>
      </c>
      <c r="C42" s="11"/>
      <c r="D42" s="42">
        <f>'[9]Registro de cifras'!D7</f>
        <v>7198313286</v>
      </c>
      <c r="E42" s="34"/>
    </row>
    <row r="43" spans="1:6" x14ac:dyDescent="0.2">
      <c r="A43" s="33"/>
      <c r="B43" s="43" t="s">
        <v>40</v>
      </c>
      <c r="C43" s="11"/>
      <c r="D43" s="42">
        <f>'[9]Registro de cifras'!D11</f>
        <v>1774803689</v>
      </c>
      <c r="E43" s="34"/>
    </row>
    <row r="44" spans="1:6" x14ac:dyDescent="0.2">
      <c r="A44" s="33"/>
      <c r="B44" s="44"/>
      <c r="C44" s="45"/>
      <c r="D44" s="46" t="str">
        <f>IF(D41&gt;=1,"Cumple","Rechazada")</f>
        <v>Cumple</v>
      </c>
      <c r="E44" s="34"/>
    </row>
    <row r="45" spans="1:6" x14ac:dyDescent="0.25">
      <c r="A45" s="33"/>
      <c r="B45" s="11"/>
      <c r="C45" s="11"/>
      <c r="D45" s="37"/>
      <c r="E45" s="34"/>
    </row>
    <row r="46" spans="1:6" x14ac:dyDescent="0.2">
      <c r="A46" s="33"/>
      <c r="B46" s="36" t="s">
        <v>41</v>
      </c>
      <c r="C46" s="11"/>
      <c r="D46" s="37"/>
      <c r="E46" s="34"/>
    </row>
    <row r="47" spans="1:6" x14ac:dyDescent="0.25">
      <c r="A47" s="33"/>
      <c r="B47" s="11"/>
      <c r="C47" s="11"/>
      <c r="D47" s="37"/>
      <c r="E47" s="34"/>
    </row>
    <row r="48" spans="1:6" x14ac:dyDescent="0.2">
      <c r="A48" s="33"/>
      <c r="B48" s="38" t="s">
        <v>42</v>
      </c>
      <c r="C48" s="39"/>
      <c r="D48" s="47">
        <f>IFERROR((D49/D50),0)</f>
        <v>0.25393500891165488</v>
      </c>
      <c r="E48" s="34"/>
    </row>
    <row r="49" spans="1:5" x14ac:dyDescent="0.2">
      <c r="A49" s="33"/>
      <c r="B49" s="48" t="s">
        <v>43</v>
      </c>
      <c r="C49" s="11"/>
      <c r="D49" s="42">
        <f>+'[9]Registro de cifras'!D26</f>
        <v>1729941253</v>
      </c>
      <c r="E49" s="34"/>
    </row>
    <row r="50" spans="1:5" x14ac:dyDescent="0.2">
      <c r="A50" s="33"/>
      <c r="B50" s="43" t="s">
        <v>44</v>
      </c>
      <c r="C50" s="11"/>
      <c r="D50" s="42">
        <f>+'[9]Registro de cifras'!D24</f>
        <v>6812535461</v>
      </c>
      <c r="E50" s="34"/>
    </row>
    <row r="51" spans="1:5" x14ac:dyDescent="0.2">
      <c r="A51" s="33"/>
      <c r="B51" s="44"/>
      <c r="C51" s="45"/>
      <c r="D51" s="46" t="str">
        <f>IF(D48&gt;=0.5%,"Cumple","Rechazada")</f>
        <v>Cumple</v>
      </c>
      <c r="E51" s="34"/>
    </row>
    <row r="52" spans="1:5" x14ac:dyDescent="0.2">
      <c r="A52" s="33"/>
      <c r="B52" s="50"/>
      <c r="C52" s="11"/>
      <c r="D52" s="37"/>
      <c r="E52" s="34"/>
    </row>
    <row r="53" spans="1:5" x14ac:dyDescent="0.2">
      <c r="A53" s="33"/>
      <c r="B53" s="38" t="s">
        <v>45</v>
      </c>
      <c r="C53" s="39"/>
      <c r="D53" s="47">
        <f>IFERROR((D54/D55),0)</f>
        <v>5.006387621062542E-2</v>
      </c>
      <c r="E53" s="34"/>
    </row>
    <row r="54" spans="1:5" x14ac:dyDescent="0.2">
      <c r="A54" s="33"/>
      <c r="B54" s="48" t="s">
        <v>46</v>
      </c>
      <c r="C54" s="11"/>
      <c r="D54" s="42">
        <f>+'[9]Registro de cifras'!D30</f>
        <v>341061932</v>
      </c>
      <c r="E54" s="34"/>
    </row>
    <row r="55" spans="1:5" x14ac:dyDescent="0.2">
      <c r="A55" s="33"/>
      <c r="B55" s="43" t="s">
        <v>44</v>
      </c>
      <c r="C55" s="11"/>
      <c r="D55" s="42">
        <f>+'[9]Registro de cifras'!D24</f>
        <v>6812535461</v>
      </c>
      <c r="E55" s="34"/>
    </row>
    <row r="56" spans="1:5" x14ac:dyDescent="0.2">
      <c r="A56" s="33"/>
      <c r="B56" s="44"/>
      <c r="C56" s="45"/>
      <c r="D56" s="46" t="str">
        <f>IF(D53&gt;=0.1%,"Cumple","Rechazada")</f>
        <v>Cumple</v>
      </c>
      <c r="E56" s="34"/>
    </row>
    <row r="57" spans="1:5" x14ac:dyDescent="0.2">
      <c r="A57" s="33"/>
      <c r="B57" s="50"/>
      <c r="C57" s="11"/>
      <c r="D57" s="37"/>
      <c r="E57" s="34"/>
    </row>
    <row r="58" spans="1:5" x14ac:dyDescent="0.2">
      <c r="A58" s="33"/>
      <c r="B58" s="50"/>
      <c r="C58" s="11"/>
      <c r="D58" s="37"/>
      <c r="E58" s="34"/>
    </row>
    <row r="59" spans="1:5" x14ac:dyDescent="0.2">
      <c r="A59" s="33"/>
      <c r="B59" s="50"/>
      <c r="C59" s="11"/>
      <c r="D59" s="51"/>
      <c r="E59" s="34"/>
    </row>
    <row r="60" spans="1:5" x14ac:dyDescent="0.2">
      <c r="A60" s="33"/>
      <c r="B60" s="50"/>
      <c r="C60" s="11"/>
      <c r="D60" s="63" t="str">
        <f>IF(AND(D44="Cumple",D51="Cumple",D56="Cumple",D39="Cumple",D34="Cumple",D25="Cumple",D20="Cumple",D19="Cumple",D18="Cumple",D17="Cumple",D16="Cumple",D14="Cumple"),"Habilitado","Inhabilitado")</f>
        <v>Habilitado</v>
      </c>
      <c r="E60" s="34"/>
    </row>
    <row r="61" spans="1:5" x14ac:dyDescent="0.2">
      <c r="A61" s="33"/>
      <c r="B61" s="50"/>
      <c r="C61" s="11"/>
      <c r="D61" s="52"/>
      <c r="E61" s="34"/>
    </row>
    <row r="62" spans="1:5" x14ac:dyDescent="0.25">
      <c r="A62" s="33"/>
      <c r="B62" s="11" t="s">
        <v>47</v>
      </c>
      <c r="C62" s="11"/>
      <c r="D62" s="53"/>
      <c r="E62" s="34"/>
    </row>
    <row r="63" spans="1:5" x14ac:dyDescent="0.25">
      <c r="A63" s="33"/>
      <c r="B63" s="11"/>
      <c r="C63" s="11"/>
      <c r="D63" s="32"/>
      <c r="E63" s="34"/>
    </row>
    <row r="64" spans="1:5" x14ac:dyDescent="0.25">
      <c r="A64" s="33"/>
      <c r="B64" s="11"/>
      <c r="C64" s="11"/>
      <c r="D64" s="32"/>
      <c r="E64" s="34"/>
    </row>
    <row r="65" spans="1:5" x14ac:dyDescent="0.25">
      <c r="A65" s="33"/>
      <c r="B65" s="54" t="s">
        <v>48</v>
      </c>
      <c r="C65" s="11"/>
      <c r="D65" s="55" t="s">
        <v>49</v>
      </c>
      <c r="E65" s="34"/>
    </row>
    <row r="66" spans="1:5" x14ac:dyDescent="0.25">
      <c r="A66" s="33"/>
      <c r="B66" s="56" t="s">
        <v>50</v>
      </c>
      <c r="C66" s="11"/>
      <c r="D66" s="57" t="s">
        <v>50</v>
      </c>
      <c r="E66" s="34"/>
    </row>
    <row r="67" spans="1:5" x14ac:dyDescent="0.25">
      <c r="A67" s="33"/>
      <c r="B67" s="27"/>
      <c r="C67" s="11"/>
      <c r="D67" s="57"/>
      <c r="E67" s="34"/>
    </row>
    <row r="68" spans="1:5" x14ac:dyDescent="0.25">
      <c r="A68" s="33"/>
      <c r="B68" s="27"/>
      <c r="C68" s="11"/>
      <c r="D68" s="57"/>
      <c r="E68" s="34"/>
    </row>
    <row r="69" spans="1:5" x14ac:dyDescent="0.25">
      <c r="A69" s="33"/>
      <c r="B69" s="27"/>
      <c r="C69" s="11"/>
      <c r="D69" s="57"/>
      <c r="E69" s="34"/>
    </row>
    <row r="70" spans="1:5" x14ac:dyDescent="0.25">
      <c r="A70" s="33"/>
      <c r="B70" s="54" t="s">
        <v>51</v>
      </c>
      <c r="C70" s="11"/>
      <c r="D70" s="32"/>
      <c r="E70" s="34"/>
    </row>
    <row r="71" spans="1:5" x14ac:dyDescent="0.25">
      <c r="A71" s="33"/>
      <c r="B71" s="56" t="s">
        <v>50</v>
      </c>
      <c r="C71" s="11"/>
      <c r="D71" s="32"/>
      <c r="E71" s="34"/>
    </row>
    <row r="72" spans="1:5" x14ac:dyDescent="0.25">
      <c r="A72" s="58"/>
      <c r="B72" s="59"/>
      <c r="C72" s="59"/>
      <c r="D72" s="60"/>
      <c r="E72" s="34"/>
    </row>
    <row r="73" spans="1:5" x14ac:dyDescent="0.25">
      <c r="D73" s="34"/>
      <c r="E73" s="34"/>
    </row>
    <row r="74" spans="1:5" x14ac:dyDescent="0.25">
      <c r="D74" s="34"/>
      <c r="E74" s="34"/>
    </row>
    <row r="75" spans="1:5" x14ac:dyDescent="0.25">
      <c r="D75" s="34"/>
      <c r="E75" s="34"/>
    </row>
    <row r="76" spans="1:5" x14ac:dyDescent="0.25">
      <c r="D76" s="34"/>
      <c r="E76" s="34"/>
    </row>
    <row r="77" spans="1:5" x14ac:dyDescent="0.25">
      <c r="D77" s="34"/>
      <c r="E77" s="34"/>
    </row>
    <row r="78" spans="1:5" x14ac:dyDescent="0.25">
      <c r="D78" s="34"/>
      <c r="E78" s="34"/>
    </row>
    <row r="79" spans="1:5" x14ac:dyDescent="0.25">
      <c r="D79" s="34"/>
      <c r="E79" s="34"/>
    </row>
    <row r="80" spans="1:5" x14ac:dyDescent="0.25">
      <c r="D80" s="34"/>
      <c r="E80" s="34"/>
    </row>
    <row r="81" spans="4:5" x14ac:dyDescent="0.25">
      <c r="D81" s="34"/>
      <c r="E81" s="34"/>
    </row>
    <row r="82" spans="4:5" x14ac:dyDescent="0.25">
      <c r="D82" s="34"/>
      <c r="E82" s="34"/>
    </row>
    <row r="83" spans="4:5" x14ac:dyDescent="0.25">
      <c r="D83" s="34"/>
      <c r="E83" s="34"/>
    </row>
    <row r="84" spans="4:5" x14ac:dyDescent="0.25">
      <c r="D84" s="34"/>
      <c r="E84" s="34"/>
    </row>
    <row r="85" spans="4:5" x14ac:dyDescent="0.25">
      <c r="D85" s="34"/>
      <c r="E85" s="34"/>
    </row>
    <row r="86" spans="4:5" x14ac:dyDescent="0.25">
      <c r="D86" s="34"/>
      <c r="E86" s="34"/>
    </row>
  </sheetData>
  <mergeCells count="4">
    <mergeCell ref="B3:D3"/>
    <mergeCell ref="B1:D1"/>
    <mergeCell ref="B2:D2"/>
    <mergeCell ref="B6:D8"/>
  </mergeCells>
  <conditionalFormatting sqref="D60">
    <cfRule type="cellIs" dxfId="7" priority="1" operator="equal">
      <formula>"Inhabilitado"</formula>
    </cfRule>
  </conditionalFormatting>
  <printOptions horizontalCentered="1"/>
  <pageMargins left="0.70866141732283472" right="0.70866141732283472" top="0.74803149606299213" bottom="0.74803149606299213" header="0.31496062992125984" footer="0.31496062992125984"/>
  <pageSetup scale="58"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32</vt:i4>
      </vt:variant>
    </vt:vector>
  </HeadingPairs>
  <TitlesOfParts>
    <vt:vector size="48" baseType="lpstr">
      <vt:lpstr>APREHSI LTDA</vt:lpstr>
      <vt:lpstr>SUMIMEDICAL S.A.S</vt:lpstr>
      <vt:lpstr>POSITIVA CENTRO</vt:lpstr>
      <vt:lpstr>POSITIVA SUROCCIDENTE</vt:lpstr>
      <vt:lpstr>POSITIVA OCCIDENTE</vt:lpstr>
      <vt:lpstr> BELISARIOS SAS OCCIDENTE</vt:lpstr>
      <vt:lpstr> BELISARIOS SAS NORTE</vt:lpstr>
      <vt:lpstr> BELISARIOS SAS ORIENTE</vt:lpstr>
      <vt:lpstr> BELISARIOS SAS SUROCCIDENTE</vt:lpstr>
      <vt:lpstr> BELISARIOS SAS CENTRO</vt:lpstr>
      <vt:lpstr>UT RIESGOS LABORALES CENTRO</vt:lpstr>
      <vt:lpstr>UT RIESGOS LABORALES NORTE </vt:lpstr>
      <vt:lpstr>UT RIESGOS LABORALES OCCIDENTE</vt:lpstr>
      <vt:lpstr>UT RIESGOS LABORALES ORIENTE</vt:lpstr>
      <vt:lpstr>UT RIESGOS LABORALES SUROCCIDEN</vt:lpstr>
      <vt:lpstr> HERSQ SAS CENTRO</vt:lpstr>
      <vt:lpstr>' BELISARIOS SAS CENTRO'!Área_de_impresión</vt:lpstr>
      <vt:lpstr>' BELISARIOS SAS NORTE'!Área_de_impresión</vt:lpstr>
      <vt:lpstr>' BELISARIOS SAS OCCIDENTE'!Área_de_impresión</vt:lpstr>
      <vt:lpstr>' BELISARIOS SAS ORIENTE'!Área_de_impresión</vt:lpstr>
      <vt:lpstr>' BELISARIOS SAS SUROCCIDENTE'!Área_de_impresión</vt:lpstr>
      <vt:lpstr>' HERSQ SAS CENTRO'!Área_de_impresión</vt:lpstr>
      <vt:lpstr>'APREHSI LTDA'!Área_de_impresión</vt:lpstr>
      <vt:lpstr>'POSITIVA CENTRO'!Área_de_impresión</vt:lpstr>
      <vt:lpstr>'POSITIVA OCCIDENTE'!Área_de_impresión</vt:lpstr>
      <vt:lpstr>'POSITIVA SUROCCIDENTE'!Área_de_impresión</vt:lpstr>
      <vt:lpstr>'SUMIMEDICAL S.A.S'!Área_de_impresión</vt:lpstr>
      <vt:lpstr>'UT RIESGOS LABORALES CENTRO'!Área_de_impresión</vt:lpstr>
      <vt:lpstr>'UT RIESGOS LABORALES NORTE '!Área_de_impresión</vt:lpstr>
      <vt:lpstr>'UT RIESGOS LABORALES OCCIDENTE'!Área_de_impresión</vt:lpstr>
      <vt:lpstr>'UT RIESGOS LABORALES ORIENTE'!Área_de_impresión</vt:lpstr>
      <vt:lpstr>'UT RIESGOS LABORALES SUROCCIDEN'!Área_de_impresión</vt:lpstr>
      <vt:lpstr>' BELISARIOS SAS CENTRO'!Títulos_a_imprimir</vt:lpstr>
      <vt:lpstr>' BELISARIOS SAS NORTE'!Títulos_a_imprimir</vt:lpstr>
      <vt:lpstr>' BELISARIOS SAS OCCIDENTE'!Títulos_a_imprimir</vt:lpstr>
      <vt:lpstr>' BELISARIOS SAS ORIENTE'!Títulos_a_imprimir</vt:lpstr>
      <vt:lpstr>' BELISARIOS SAS SUROCCIDENTE'!Títulos_a_imprimir</vt:lpstr>
      <vt:lpstr>' HERSQ SAS CENTRO'!Títulos_a_imprimir</vt:lpstr>
      <vt:lpstr>'APREHSI LTDA'!Títulos_a_imprimir</vt:lpstr>
      <vt:lpstr>'POSITIVA CENTRO'!Títulos_a_imprimir</vt:lpstr>
      <vt:lpstr>'POSITIVA OCCIDENTE'!Títulos_a_imprimir</vt:lpstr>
      <vt:lpstr>'POSITIVA SUROCCIDENTE'!Títulos_a_imprimir</vt:lpstr>
      <vt:lpstr>'SUMIMEDICAL S.A.S'!Títulos_a_imprimir</vt:lpstr>
      <vt:lpstr>'UT RIESGOS LABORALES CENTRO'!Títulos_a_imprimir</vt:lpstr>
      <vt:lpstr>'UT RIESGOS LABORALES NORTE '!Títulos_a_imprimir</vt:lpstr>
      <vt:lpstr>'UT RIESGOS LABORALES OCCIDENTE'!Títulos_a_imprimir</vt:lpstr>
      <vt:lpstr>'UT RIESGOS LABORALES ORIENTE'!Títulos_a_imprimir</vt:lpstr>
      <vt:lpstr>'UT RIESGOS LABORALES SUROCCIDEN'!Títulos_a_imprimir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Martinez Perez Sandra Sofia</dc:creator>
  <cp:lastModifiedBy>Martinez Perez Sandra Sofia</cp:lastModifiedBy>
  <dcterms:created xsi:type="dcterms:W3CDTF">2020-09-14T16:21:01Z</dcterms:created>
  <dcterms:modified xsi:type="dcterms:W3CDTF">2020-09-14T17:48:05Z</dcterms:modified>
</cp:coreProperties>
</file>